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200" yWindow="160" windowWidth="26500" windowHeight="21480" tabRatio="482" activeTab="0"/>
  </bookViews>
  <sheets>
    <sheet name="Tank Calculator" sheetId="1" r:id="rId1"/>
    <sheet name="Tank Calculator (generic)" sheetId="2" r:id="rId2"/>
    <sheet name="Examples" sheetId="3" r:id="rId3"/>
    <sheet name="Ferrocement cost" sheetId="4" r:id="rId4"/>
  </sheets>
  <definedNames>
    <definedName name="_xlnm.Print_Area" localSheetId="3">'Ferrocement cost'!$A$5:$L$22</definedName>
  </definedNames>
  <calcPr fullCalcOnLoad="1"/>
</workbook>
</file>

<file path=xl/sharedStrings.xml><?xml version="1.0" encoding="utf-8"?>
<sst xmlns="http://schemas.openxmlformats.org/spreadsheetml/2006/main" count="965" uniqueCount="112">
  <si>
    <t>This table compares ferrocement tanks of various sizes and parameters.</t>
  </si>
  <si>
    <t>This table compares different ferrocement tanks of the same size, but with different rebar spacing and width/height ratio</t>
  </si>
  <si>
    <t>Tank Calculator Examples</t>
  </si>
  <si>
    <t xml:space="preserve"> @ 2007 Oasis Design</t>
  </si>
  <si>
    <t>Feet</t>
  </si>
  <si>
    <t>Gallons</t>
  </si>
  <si>
    <t>Cubic feet</t>
  </si>
  <si>
    <t>Square feet</t>
  </si>
  <si>
    <t>Cubic yards</t>
  </si>
  <si>
    <t>Lower Hoop spacing</t>
  </si>
  <si>
    <t xml:space="preserve">The table below is set up for ferrocement (See the Water Storage book for description of the construction), steel, and plastic tanks.  If you would prefer to specify your own materials and construction specs, use the "Tank Calculator (generic)" worksheet. </t>
  </si>
  <si>
    <t>N/A</t>
  </si>
  <si>
    <t>Vertical space between rebar hoops on ferrocement tank. For calculating hoop stress only</t>
  </si>
  <si>
    <t>Diameter of reinforcing members (rebar hoops for ferrocement tank). For calculating hoop stress only</t>
  </si>
  <si>
    <t>Comments</t>
  </si>
  <si>
    <t>Volume excluding space under domed roof</t>
  </si>
  <si>
    <t>Vertical space between rebar hoops on ferrocement tank</t>
  </si>
  <si>
    <t>Major reinforcing diameter</t>
  </si>
  <si>
    <t>Fill in numbers in blue under the in one or more columns. Read calculated values below.</t>
  </si>
  <si>
    <t>Given tank dimensions, determine volume and surface area, and amount of material required (for ordering concrete).</t>
  </si>
  <si>
    <t>Given density of tank material, determine load on ground under tank, and stress on reinforcement.</t>
  </si>
  <si>
    <t>Light duty ferrocement</t>
  </si>
  <si>
    <t>Medium duty ferrocement</t>
  </si>
  <si>
    <t>Heavy duty ferrocement</t>
  </si>
  <si>
    <t>Ratio of roof rise to tank diameter. 0 for flat roof, 1/2 diameter for hemisphere</t>
  </si>
  <si>
    <t>Diameter of reinforcing members (rebar hoops for ferrocement tank)</t>
  </si>
  <si>
    <t>Height of tank walls (not roof height)</t>
  </si>
  <si>
    <t>Distance that floor extends beyond walls. Used only to calculate amount of material.</t>
  </si>
  <si>
    <t>Used to calculate load on ground under tank.</t>
  </si>
  <si>
    <t>Your label here</t>
  </si>
  <si>
    <t>This sheet performs the same calculations as the previous worksheet, but allows you to define and compare your own materials. Try setting up each column with different parameters, and watch how volume of water contained, and the amount of material required changes.</t>
  </si>
  <si>
    <t>Tank Calculator (Generic)</t>
  </si>
  <si>
    <t>Fill in numbers under the in one or more columns. Read calculated values below.</t>
  </si>
  <si>
    <t>Taller tank</t>
  </si>
  <si>
    <t>This sheet gives examples of using the tank calculator to compare different tanks.</t>
  </si>
  <si>
    <t>Closer rebar</t>
  </si>
  <si>
    <t>Ferrocement tank materials calculator</t>
  </si>
  <si>
    <t>Change the unit costs (in blue) to calculate the total materials cost for common tank sizes. You can also use this sheet as a starting point to calculate costs for a tank of a different size by changing the quantity of each material.</t>
  </si>
  <si>
    <t>Material</t>
  </si>
  <si>
    <t>Unit cost</t>
  </si>
  <si>
    <t>5000 gal</t>
  </si>
  <si>
    <t>10,000 gal</t>
  </si>
  <si>
    <t>15,000 gal</t>
  </si>
  <si>
    <t>20,000 gal</t>
  </si>
  <si>
    <t>30,000 gal</t>
  </si>
  <si>
    <t>3/8” rebar (20’ pieces)</t>
  </si>
  <si>
    <t>1/2” rebar (20’ pieces)</t>
  </si>
  <si>
    <t>Lath (27”x8’ pieces)</t>
  </si>
  <si>
    <t>6x6x10x10 Welded Wire Mesh (7’x200’ rolls)</t>
  </si>
  <si>
    <t>1/2” Hardware cloth (4’x100’ rolls)</t>
  </si>
  <si>
    <t>Tie wire (big looped bundles)</t>
  </si>
  <si>
    <t>Cement (94 lb bags)</t>
  </si>
  <si>
    <t>Plaster sand (yd3)</t>
  </si>
  <si>
    <t>Water (gal)</t>
  </si>
  <si>
    <t>Thoroseal/Bonsal Sure Coat (50 lb bags)</t>
  </si>
  <si>
    <t>Color (lbs)</t>
  </si>
  <si>
    <t>Hog rings (25 lb boxes)37</t>
  </si>
  <si>
    <t>Hog ring staples (boxes of 10,000)</t>
  </si>
  <si>
    <t>Dobies</t>
  </si>
  <si>
    <t>Poles</t>
  </si>
  <si>
    <t>Concrete (yd3)</t>
  </si>
  <si>
    <t>Approx. cost ($)</t>
  </si>
  <si>
    <t>Cylindrical tank with domed roof</t>
  </si>
  <si>
    <t>Total area</t>
  </si>
  <si>
    <t>Total volume</t>
  </si>
  <si>
    <t>Wall thickness (av)</t>
  </si>
  <si>
    <t>Roof rise/tank diameter</t>
  </si>
  <si>
    <t>Tank volume</t>
  </si>
  <si>
    <t>gallons</t>
  </si>
  <si>
    <t>Diameter/ height</t>
  </si>
  <si>
    <t>ratio</t>
  </si>
  <si>
    <t>Material vol/water vol</t>
  </si>
  <si>
    <t>Volume under roof</t>
  </si>
  <si>
    <t>(cylinder)</t>
  </si>
  <si>
    <t xml:space="preserve">Steel </t>
  </si>
  <si>
    <t>Plastic</t>
  </si>
  <si>
    <t>Density of material</t>
  </si>
  <si>
    <t>lbs/ft3</t>
  </si>
  <si>
    <t>Weight of material</t>
  </si>
  <si>
    <t>Weight of water</t>
  </si>
  <si>
    <t>Volume</t>
  </si>
  <si>
    <t>feet</t>
  </si>
  <si>
    <t>inches</t>
  </si>
  <si>
    <t>Max hoop stress</t>
  </si>
  <si>
    <t xml:space="preserve">Rebar density </t>
  </si>
  <si>
    <t>%</t>
  </si>
  <si>
    <t>Hoop spacing</t>
  </si>
  <si>
    <t>Max hoop stress rebar alone</t>
  </si>
  <si>
    <t>Total weight</t>
  </si>
  <si>
    <t>Force on soil</t>
  </si>
  <si>
    <t>lbs</t>
  </si>
  <si>
    <t>psi</t>
  </si>
  <si>
    <t>psf</t>
  </si>
  <si>
    <t>Note that volume under roof below is in ADDITION TO to capacity above.</t>
  </si>
  <si>
    <t>Tank Calculator</t>
  </si>
  <si>
    <r>
      <t xml:space="preserve">A companion to </t>
    </r>
    <r>
      <rPr>
        <i/>
        <sz val="10"/>
        <rFont val="Geneva"/>
        <family val="0"/>
      </rPr>
      <t>Water Storage by Art Ludwig</t>
    </r>
  </si>
  <si>
    <t>Diameter</t>
  </si>
  <si>
    <t>Height</t>
  </si>
  <si>
    <t>Roof thickness</t>
  </si>
  <si>
    <t>Floor thickness</t>
  </si>
  <si>
    <t>Roof rise</t>
  </si>
  <si>
    <t>Radius</t>
  </si>
  <si>
    <t>Circumference</t>
  </si>
  <si>
    <t>Roof area</t>
  </si>
  <si>
    <t>Wall area</t>
  </si>
  <si>
    <t>Floor area</t>
  </si>
  <si>
    <t>Total stucco area</t>
  </si>
  <si>
    <t>Roof volume</t>
  </si>
  <si>
    <t>Wall volume</t>
  </si>
  <si>
    <t>Total stucco volume</t>
  </si>
  <si>
    <t>Floor volume</t>
  </si>
  <si>
    <t>Floor beyond walls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</si>
</sst>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yy"/>
    <numFmt numFmtId="165" formatCode="#,##0.0000"/>
    <numFmt numFmtId="166" formatCode="&quot;$&quot;#,##0"/>
    <numFmt numFmtId="167" formatCode="&quot;$&quot;#,##0.00"/>
  </numFmts>
  <fonts count="18">
    <font>
      <sz val="10"/>
      <name val="Geneva"/>
      <family val="0"/>
    </font>
    <font>
      <b/>
      <sz val="10"/>
      <name val="Geneva"/>
      <family val="0"/>
    </font>
    <font>
      <i/>
      <sz val="10"/>
      <name val="Geneva"/>
      <family val="0"/>
    </font>
    <font>
      <b/>
      <i/>
      <sz val="10"/>
      <name val="Geneva"/>
      <family val="0"/>
    </font>
    <font>
      <b/>
      <sz val="18"/>
      <name val="Geneva"/>
      <family val="0"/>
    </font>
    <font>
      <u val="single"/>
      <sz val="10"/>
      <color indexed="12"/>
      <name val="Geneva"/>
      <family val="0"/>
    </font>
    <font>
      <u val="single"/>
      <sz val="10"/>
      <color indexed="36"/>
      <name val="Geneva"/>
      <family val="0"/>
    </font>
    <font>
      <sz val="8"/>
      <name val="Geneva"/>
      <family val="0"/>
    </font>
    <font>
      <sz val="10"/>
      <color indexed="12"/>
      <name val="Geneva"/>
      <family val="0"/>
    </font>
    <font>
      <b/>
      <sz val="10"/>
      <color indexed="12"/>
      <name val="Geneva"/>
      <family val="0"/>
    </font>
    <font>
      <sz val="10"/>
      <name val="Verdana"/>
      <family val="0"/>
    </font>
    <font>
      <u val="single"/>
      <sz val="10"/>
      <color indexed="36"/>
      <name val="Verdana"/>
      <family val="0"/>
    </font>
    <font>
      <u val="single"/>
      <sz val="10"/>
      <color indexed="12"/>
      <name val="Verdana"/>
      <family val="0"/>
    </font>
    <font>
      <b/>
      <sz val="18"/>
      <name val="Verdana"/>
      <family val="0"/>
    </font>
    <font>
      <b/>
      <sz val="10"/>
      <name val="Verdana"/>
      <family val="0"/>
    </font>
    <font>
      <sz val="10"/>
      <color indexed="12"/>
      <name val="Verdana"/>
      <family val="0"/>
    </font>
    <font>
      <b/>
      <sz val="14"/>
      <name val="Geneva"/>
      <family val="0"/>
    </font>
    <font>
      <sz val="8"/>
      <name val="Verdana"/>
      <family val="0"/>
    </font>
  </fonts>
  <fills count="3">
    <fill>
      <patternFill/>
    </fill>
    <fill>
      <patternFill patternType="gray125"/>
    </fill>
    <fill>
      <patternFill patternType="solid">
        <fgColor indexed="22"/>
        <bgColor indexed="64"/>
      </patternFill>
    </fill>
  </fills>
  <borders count="12">
    <border>
      <left/>
      <right/>
      <top/>
      <bottom/>
      <diagonal/>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 fontId="0" fillId="0" borderId="0" applyFont="0" applyFill="0" applyBorder="0" applyAlignment="0" applyProtection="0"/>
    <xf numFmtId="41" fontId="10" fillId="0" borderId="0" applyFont="0" applyFill="0" applyBorder="0" applyAlignment="0" applyProtection="0"/>
    <xf numFmtId="43" fontId="10" fillId="0" borderId="0" applyFont="0" applyFill="0" applyBorder="0" applyAlignment="0" applyProtection="0"/>
    <xf numFmtId="8" fontId="0" fillId="0" borderId="0" applyFont="0" applyFill="0" applyBorder="0" applyAlignment="0" applyProtection="0"/>
    <xf numFmtId="42" fontId="10" fillId="0" borderId="0" applyFont="0" applyFill="0" applyBorder="0" applyAlignment="0" applyProtection="0"/>
    <xf numFmtId="44" fontId="10" fillId="0" borderId="0" applyFont="0" applyFill="0" applyBorder="0" applyAlignment="0" applyProtection="0"/>
    <xf numFmtId="0" fontId="6" fillId="0" borderId="0" applyNumberFormat="0" applyFill="0" applyBorder="0" applyAlignment="0" applyProtection="0"/>
    <xf numFmtId="0" fontId="11" fillId="0" borderId="0" applyNumberFormat="0" applyFill="0" applyBorder="0" applyAlignment="0" applyProtection="0"/>
    <xf numFmtId="0" fontId="5" fillId="0" borderId="0" applyNumberFormat="0" applyFill="0" applyBorder="0" applyAlignment="0" applyProtection="0"/>
    <xf numFmtId="0" fontId="12" fillId="0" borderId="0" applyNumberFormat="0" applyFill="0" applyBorder="0" applyAlignment="0" applyProtection="0"/>
    <xf numFmtId="0" fontId="10" fillId="0" borderId="0">
      <alignment/>
      <protection/>
    </xf>
    <xf numFmtId="9" fontId="0" fillId="0" borderId="0" applyFont="0" applyFill="0" applyBorder="0" applyAlignment="0" applyProtection="0"/>
  </cellStyleXfs>
  <cellXfs count="120">
    <xf numFmtId="0" fontId="0" fillId="0" borderId="0" xfId="0" applyAlignment="1">
      <alignment/>
    </xf>
    <xf numFmtId="2" fontId="0" fillId="0" borderId="0" xfId="0" applyNumberFormat="1" applyAlignment="1">
      <alignment/>
    </xf>
    <xf numFmtId="2" fontId="1" fillId="0" borderId="0" xfId="0" applyNumberFormat="1" applyFont="1" applyAlignment="1">
      <alignment/>
    </xf>
    <xf numFmtId="0" fontId="1" fillId="0" borderId="0" xfId="0" applyFont="1" applyAlignment="1">
      <alignment/>
    </xf>
    <xf numFmtId="2" fontId="1" fillId="0" borderId="0" xfId="0" applyNumberFormat="1" applyFont="1" applyBorder="1" applyAlignment="1">
      <alignment/>
    </xf>
    <xf numFmtId="2" fontId="0" fillId="0" borderId="0" xfId="0" applyNumberFormat="1" applyBorder="1" applyAlignment="1">
      <alignment/>
    </xf>
    <xf numFmtId="2" fontId="0" fillId="0" borderId="0" xfId="0" applyNumberFormat="1" applyFont="1" applyAlignment="1">
      <alignment/>
    </xf>
    <xf numFmtId="2" fontId="2" fillId="0" borderId="0" xfId="0" applyNumberFormat="1" applyFont="1" applyAlignment="1">
      <alignment/>
    </xf>
    <xf numFmtId="0" fontId="0" fillId="0" borderId="0" xfId="0" applyFont="1" applyAlignment="1">
      <alignment/>
    </xf>
    <xf numFmtId="4" fontId="0" fillId="0" borderId="0" xfId="0" applyNumberFormat="1" applyBorder="1" applyAlignment="1">
      <alignment/>
    </xf>
    <xf numFmtId="3" fontId="1" fillId="0" borderId="0" xfId="0" applyNumberFormat="1" applyFont="1" applyAlignment="1">
      <alignment/>
    </xf>
    <xf numFmtId="2" fontId="0" fillId="0" borderId="1" xfId="0" applyNumberFormat="1" applyFont="1" applyBorder="1" applyAlignment="1">
      <alignment/>
    </xf>
    <xf numFmtId="2" fontId="0" fillId="0" borderId="0" xfId="0" applyNumberFormat="1" applyFont="1" applyBorder="1" applyAlignment="1">
      <alignment/>
    </xf>
    <xf numFmtId="2" fontId="1" fillId="2" borderId="0" xfId="0" applyNumberFormat="1" applyFont="1" applyFill="1" applyBorder="1" applyAlignment="1">
      <alignment/>
    </xf>
    <xf numFmtId="4" fontId="1" fillId="0" borderId="0" xfId="0" applyNumberFormat="1" applyFont="1" applyBorder="1" applyAlignment="1">
      <alignment/>
    </xf>
    <xf numFmtId="4" fontId="0" fillId="0" borderId="0" xfId="0" applyNumberFormat="1" applyFont="1" applyBorder="1" applyAlignment="1">
      <alignment/>
    </xf>
    <xf numFmtId="0" fontId="0" fillId="0" borderId="0" xfId="0" applyFont="1" applyBorder="1" applyAlignment="1">
      <alignment/>
    </xf>
    <xf numFmtId="2" fontId="8" fillId="2" borderId="2" xfId="0" applyNumberFormat="1" applyFont="1" applyFill="1" applyBorder="1" applyAlignment="1">
      <alignment/>
    </xf>
    <xf numFmtId="2" fontId="0" fillId="2" borderId="3" xfId="0" applyNumberFormat="1" applyFont="1" applyFill="1" applyBorder="1" applyAlignment="1">
      <alignment/>
    </xf>
    <xf numFmtId="2" fontId="8" fillId="2" borderId="4" xfId="0" applyNumberFormat="1" applyFont="1" applyFill="1" applyBorder="1" applyAlignment="1">
      <alignment/>
    </xf>
    <xf numFmtId="2" fontId="0" fillId="2" borderId="5" xfId="0" applyNumberFormat="1" applyFill="1" applyBorder="1" applyAlignment="1">
      <alignment/>
    </xf>
    <xf numFmtId="2" fontId="0" fillId="2" borderId="5" xfId="0" applyNumberFormat="1" applyFont="1" applyFill="1" applyBorder="1" applyAlignment="1">
      <alignment/>
    </xf>
    <xf numFmtId="2" fontId="1" fillId="2" borderId="4" xfId="0" applyNumberFormat="1" applyFont="1" applyFill="1" applyBorder="1" applyAlignment="1">
      <alignment/>
    </xf>
    <xf numFmtId="2" fontId="2" fillId="2" borderId="4" xfId="0" applyNumberFormat="1" applyFont="1" applyFill="1" applyBorder="1" applyAlignment="1">
      <alignment/>
    </xf>
    <xf numFmtId="2" fontId="2" fillId="2" borderId="5" xfId="0" applyNumberFormat="1" applyFont="1" applyFill="1" applyBorder="1" applyAlignment="1">
      <alignment/>
    </xf>
    <xf numFmtId="2" fontId="0" fillId="2" borderId="4" xfId="0" applyNumberFormat="1" applyFont="1" applyFill="1" applyBorder="1" applyAlignment="1">
      <alignment/>
    </xf>
    <xf numFmtId="2" fontId="1" fillId="2" borderId="5" xfId="0" applyNumberFormat="1" applyFont="1" applyFill="1" applyBorder="1" applyAlignment="1">
      <alignment/>
    </xf>
    <xf numFmtId="4" fontId="1" fillId="2" borderId="4" xfId="0" applyNumberFormat="1" applyFont="1" applyFill="1" applyBorder="1" applyAlignment="1">
      <alignment/>
    </xf>
    <xf numFmtId="4" fontId="0" fillId="2" borderId="4" xfId="0" applyNumberFormat="1" applyFont="1" applyFill="1" applyBorder="1" applyAlignment="1">
      <alignment/>
    </xf>
    <xf numFmtId="10" fontId="0" fillId="2" borderId="4" xfId="0" applyNumberFormat="1" applyFont="1" applyFill="1" applyBorder="1" applyAlignment="1">
      <alignment/>
    </xf>
    <xf numFmtId="3" fontId="0" fillId="2" borderId="6" xfId="0" applyNumberFormat="1" applyFont="1" applyFill="1" applyBorder="1" applyAlignment="1">
      <alignment/>
    </xf>
    <xf numFmtId="2" fontId="0" fillId="2" borderId="7" xfId="0" applyNumberFormat="1" applyFont="1" applyFill="1" applyBorder="1" applyAlignment="1">
      <alignment/>
    </xf>
    <xf numFmtId="2" fontId="8" fillId="0" borderId="2" xfId="0" applyNumberFormat="1" applyFont="1" applyBorder="1" applyAlignment="1">
      <alignment/>
    </xf>
    <xf numFmtId="2" fontId="0" fillId="0" borderId="3" xfId="0" applyNumberFormat="1" applyFont="1" applyBorder="1" applyAlignment="1">
      <alignment/>
    </xf>
    <xf numFmtId="2" fontId="8" fillId="0" borderId="4" xfId="0" applyNumberFormat="1" applyFont="1" applyBorder="1" applyAlignment="1">
      <alignment/>
    </xf>
    <xf numFmtId="2" fontId="0" fillId="0" borderId="5" xfId="0" applyNumberFormat="1" applyBorder="1" applyAlignment="1">
      <alignment/>
    </xf>
    <xf numFmtId="2" fontId="0" fillId="0" borderId="5" xfId="0" applyNumberFormat="1" applyFont="1" applyBorder="1" applyAlignment="1">
      <alignment/>
    </xf>
    <xf numFmtId="2" fontId="1" fillId="0" borderId="4" xfId="0" applyNumberFormat="1" applyFont="1" applyBorder="1" applyAlignment="1">
      <alignment/>
    </xf>
    <xf numFmtId="2" fontId="2" fillId="0" borderId="4" xfId="0" applyNumberFormat="1" applyFont="1" applyBorder="1" applyAlignment="1">
      <alignment/>
    </xf>
    <xf numFmtId="2" fontId="2" fillId="0" borderId="5" xfId="0" applyNumberFormat="1" applyFont="1" applyBorder="1" applyAlignment="1">
      <alignment/>
    </xf>
    <xf numFmtId="2" fontId="0" fillId="0" borderId="4" xfId="0" applyNumberFormat="1" applyFont="1" applyBorder="1" applyAlignment="1">
      <alignment/>
    </xf>
    <xf numFmtId="2" fontId="1" fillId="0" borderId="5" xfId="0" applyNumberFormat="1" applyFont="1" applyBorder="1" applyAlignment="1">
      <alignment/>
    </xf>
    <xf numFmtId="4" fontId="1" fillId="0" borderId="4" xfId="0" applyNumberFormat="1" applyFont="1" applyBorder="1" applyAlignment="1">
      <alignment/>
    </xf>
    <xf numFmtId="4" fontId="0" fillId="0" borderId="4" xfId="0" applyNumberFormat="1" applyFont="1" applyBorder="1" applyAlignment="1">
      <alignment/>
    </xf>
    <xf numFmtId="10" fontId="0" fillId="0" borderId="4" xfId="0" applyNumberFormat="1" applyFont="1" applyBorder="1" applyAlignment="1">
      <alignment/>
    </xf>
    <xf numFmtId="3" fontId="0" fillId="0" borderId="6" xfId="0" applyNumberFormat="1" applyFont="1" applyBorder="1" applyAlignment="1">
      <alignment/>
    </xf>
    <xf numFmtId="2" fontId="0" fillId="0" borderId="7" xfId="0" applyNumberFormat="1" applyFont="1" applyBorder="1" applyAlignment="1">
      <alignment/>
    </xf>
    <xf numFmtId="0" fontId="0" fillId="0" borderId="4" xfId="0" applyFont="1" applyBorder="1" applyAlignment="1">
      <alignment/>
    </xf>
    <xf numFmtId="0" fontId="0" fillId="0" borderId="5" xfId="0" applyFont="1" applyBorder="1" applyAlignment="1">
      <alignment/>
    </xf>
    <xf numFmtId="0" fontId="0" fillId="0" borderId="6" xfId="0" applyFont="1" applyBorder="1" applyAlignment="1">
      <alignment/>
    </xf>
    <xf numFmtId="0" fontId="0" fillId="0" borderId="7" xfId="0" applyFont="1" applyBorder="1" applyAlignment="1">
      <alignment/>
    </xf>
    <xf numFmtId="0" fontId="0" fillId="2" borderId="4" xfId="0" applyFill="1" applyBorder="1" applyAlignment="1">
      <alignment/>
    </xf>
    <xf numFmtId="0" fontId="0" fillId="2" borderId="5" xfId="0" applyFill="1" applyBorder="1" applyAlignment="1">
      <alignment/>
    </xf>
    <xf numFmtId="0" fontId="0" fillId="2" borderId="4" xfId="0" applyFont="1" applyFill="1" applyBorder="1" applyAlignment="1">
      <alignment/>
    </xf>
    <xf numFmtId="0" fontId="0" fillId="2" borderId="5" xfId="0" applyFont="1" applyFill="1" applyBorder="1" applyAlignment="1">
      <alignment/>
    </xf>
    <xf numFmtId="0" fontId="0" fillId="2" borderId="6" xfId="0" applyFont="1" applyFill="1" applyBorder="1" applyAlignment="1">
      <alignment/>
    </xf>
    <xf numFmtId="0" fontId="0" fillId="2" borderId="7" xfId="0" applyFont="1" applyFill="1" applyBorder="1" applyAlignment="1">
      <alignment/>
    </xf>
    <xf numFmtId="0" fontId="10" fillId="0" borderId="0" xfId="25">
      <alignment/>
      <protection/>
    </xf>
    <xf numFmtId="3" fontId="10" fillId="0" borderId="0" xfId="25" applyNumberFormat="1">
      <alignment/>
      <protection/>
    </xf>
    <xf numFmtId="0" fontId="14" fillId="0" borderId="0" xfId="25" applyFont="1" applyAlignment="1">
      <alignment horizontal="right"/>
      <protection/>
    </xf>
    <xf numFmtId="0" fontId="14" fillId="0" borderId="0" xfId="25" applyFont="1">
      <alignment/>
      <protection/>
    </xf>
    <xf numFmtId="0" fontId="10" fillId="0" borderId="0" xfId="25" applyAlignment="1">
      <alignment horizontal="right"/>
      <protection/>
    </xf>
    <xf numFmtId="167" fontId="15" fillId="0" borderId="0" xfId="25" applyNumberFormat="1" applyFont="1" applyFill="1">
      <alignment/>
      <protection/>
    </xf>
    <xf numFmtId="0" fontId="10" fillId="2" borderId="2" xfId="25" applyFill="1" applyBorder="1">
      <alignment/>
      <protection/>
    </xf>
    <xf numFmtId="167" fontId="10" fillId="2" borderId="3" xfId="25" applyNumberFormat="1" applyFill="1" applyBorder="1">
      <alignment/>
      <protection/>
    </xf>
    <xf numFmtId="0" fontId="10" fillId="0" borderId="2" xfId="25" applyBorder="1">
      <alignment/>
      <protection/>
    </xf>
    <xf numFmtId="167" fontId="10" fillId="0" borderId="3" xfId="25" applyNumberFormat="1" applyBorder="1">
      <alignment/>
      <protection/>
    </xf>
    <xf numFmtId="3" fontId="10" fillId="0" borderId="2" xfId="25" applyNumberFormat="1" applyBorder="1">
      <alignment/>
      <protection/>
    </xf>
    <xf numFmtId="0" fontId="10" fillId="2" borderId="4" xfId="25" applyFill="1" applyBorder="1">
      <alignment/>
      <protection/>
    </xf>
    <xf numFmtId="167" fontId="10" fillId="2" borderId="5" xfId="25" applyNumberFormat="1" applyFill="1" applyBorder="1">
      <alignment/>
      <protection/>
    </xf>
    <xf numFmtId="0" fontId="10" fillId="0" borderId="4" xfId="25" applyBorder="1">
      <alignment/>
      <protection/>
    </xf>
    <xf numFmtId="167" fontId="10" fillId="0" borderId="5" xfId="25" applyNumberFormat="1" applyBorder="1">
      <alignment/>
      <protection/>
    </xf>
    <xf numFmtId="3" fontId="10" fillId="0" borderId="4" xfId="25" applyNumberFormat="1" applyBorder="1">
      <alignment/>
      <protection/>
    </xf>
    <xf numFmtId="0" fontId="10" fillId="2" borderId="6" xfId="25" applyFill="1" applyBorder="1">
      <alignment/>
      <protection/>
    </xf>
    <xf numFmtId="167" fontId="10" fillId="2" borderId="7" xfId="25" applyNumberFormat="1" applyFill="1" applyBorder="1">
      <alignment/>
      <protection/>
    </xf>
    <xf numFmtId="0" fontId="10" fillId="0" borderId="6" xfId="25" applyBorder="1">
      <alignment/>
      <protection/>
    </xf>
    <xf numFmtId="167" fontId="10" fillId="0" borderId="7" xfId="25" applyNumberFormat="1" applyBorder="1">
      <alignment/>
      <protection/>
    </xf>
    <xf numFmtId="3" fontId="10" fillId="0" borderId="6" xfId="25" applyNumberFormat="1" applyBorder="1">
      <alignment/>
      <protection/>
    </xf>
    <xf numFmtId="3" fontId="14" fillId="0" borderId="0" xfId="25" applyNumberFormat="1" applyFont="1" applyAlignment="1">
      <alignment horizontal="right"/>
      <protection/>
    </xf>
    <xf numFmtId="3" fontId="14" fillId="0" borderId="0" xfId="25" applyNumberFormat="1" applyFont="1">
      <alignment/>
      <protection/>
    </xf>
    <xf numFmtId="2" fontId="0" fillId="2" borderId="2" xfId="0" applyNumberFormat="1" applyFont="1" applyFill="1" applyBorder="1" applyAlignment="1">
      <alignment/>
    </xf>
    <xf numFmtId="2" fontId="0" fillId="0" borderId="2" xfId="0" applyNumberFormat="1" applyFont="1" applyBorder="1" applyAlignment="1">
      <alignment/>
    </xf>
    <xf numFmtId="2" fontId="0" fillId="0" borderId="5" xfId="0" applyNumberFormat="1" applyFont="1" applyFill="1" applyBorder="1" applyAlignment="1">
      <alignment/>
    </xf>
    <xf numFmtId="2" fontId="9" fillId="0" borderId="4" xfId="0" applyNumberFormat="1" applyFont="1" applyBorder="1" applyAlignment="1">
      <alignment/>
    </xf>
    <xf numFmtId="0" fontId="8" fillId="2" borderId="4" xfId="0" applyFont="1" applyFill="1" applyBorder="1" applyAlignment="1">
      <alignment/>
    </xf>
    <xf numFmtId="2" fontId="1" fillId="0" borderId="0" xfId="0" applyNumberFormat="1" applyFont="1" applyFill="1" applyBorder="1" applyAlignment="1">
      <alignment/>
    </xf>
    <xf numFmtId="2" fontId="4" fillId="2" borderId="2" xfId="0" applyNumberFormat="1" applyFont="1" applyFill="1" applyBorder="1" applyAlignment="1">
      <alignment/>
    </xf>
    <xf numFmtId="2" fontId="1" fillId="2" borderId="1" xfId="0" applyNumberFormat="1" applyFont="1" applyFill="1" applyBorder="1" applyAlignment="1">
      <alignment/>
    </xf>
    <xf numFmtId="2" fontId="0" fillId="2" borderId="3" xfId="0" applyNumberFormat="1" applyFill="1" applyBorder="1" applyAlignment="1">
      <alignment/>
    </xf>
    <xf numFmtId="2" fontId="16" fillId="2" borderId="6" xfId="0" applyNumberFormat="1" applyFont="1" applyFill="1" applyBorder="1" applyAlignment="1">
      <alignment/>
    </xf>
    <xf numFmtId="2" fontId="0" fillId="2" borderId="8" xfId="0" applyNumberFormat="1" applyFill="1" applyBorder="1" applyAlignment="1">
      <alignment/>
    </xf>
    <xf numFmtId="2" fontId="0" fillId="2" borderId="7" xfId="0" applyNumberFormat="1" applyFill="1" applyBorder="1" applyAlignment="1">
      <alignment/>
    </xf>
    <xf numFmtId="2" fontId="4" fillId="2" borderId="9" xfId="0" applyNumberFormat="1" applyFont="1" applyFill="1" applyBorder="1" applyAlignment="1">
      <alignment/>
    </xf>
    <xf numFmtId="2" fontId="0" fillId="2" borderId="10" xfId="0" applyNumberFormat="1" applyFill="1" applyBorder="1" applyAlignment="1">
      <alignment/>
    </xf>
    <xf numFmtId="2" fontId="0" fillId="2" borderId="11" xfId="0" applyNumberFormat="1" applyFill="1" applyBorder="1" applyAlignment="1">
      <alignment/>
    </xf>
    <xf numFmtId="3" fontId="0" fillId="2" borderId="3" xfId="0" applyNumberFormat="1" applyFont="1" applyFill="1" applyBorder="1" applyAlignment="1">
      <alignment/>
    </xf>
    <xf numFmtId="3" fontId="0" fillId="0" borderId="3" xfId="0" applyNumberFormat="1" applyFont="1" applyBorder="1" applyAlignment="1">
      <alignment/>
    </xf>
    <xf numFmtId="3" fontId="0" fillId="0" borderId="0" xfId="0" applyNumberFormat="1" applyFont="1" applyAlignment="1">
      <alignment/>
    </xf>
    <xf numFmtId="3" fontId="0" fillId="0" borderId="0" xfId="0" applyNumberFormat="1" applyAlignment="1">
      <alignment/>
    </xf>
    <xf numFmtId="3" fontId="9" fillId="2" borderId="2" xfId="0" applyNumberFormat="1" applyFont="1" applyFill="1" applyBorder="1" applyAlignment="1">
      <alignment/>
    </xf>
    <xf numFmtId="2" fontId="9" fillId="2" borderId="4" xfId="0" applyNumberFormat="1" applyFont="1" applyFill="1" applyBorder="1" applyAlignment="1">
      <alignment/>
    </xf>
    <xf numFmtId="3" fontId="9" fillId="0" borderId="2" xfId="0" applyNumberFormat="1" applyFont="1" applyBorder="1" applyAlignment="1">
      <alignment/>
    </xf>
    <xf numFmtId="0" fontId="10" fillId="0" borderId="4" xfId="0" applyFont="1" applyBorder="1" applyAlignment="1">
      <alignment/>
    </xf>
    <xf numFmtId="2" fontId="1" fillId="0" borderId="0" xfId="0" applyNumberFormat="1" applyFont="1" applyAlignment="1">
      <alignment horizontal="center" wrapText="1"/>
    </xf>
    <xf numFmtId="2" fontId="1" fillId="0" borderId="0" xfId="0" applyNumberFormat="1" applyFont="1" applyAlignment="1">
      <alignment horizontal="left" wrapText="1"/>
    </xf>
    <xf numFmtId="0" fontId="0" fillId="0" borderId="0" xfId="0" applyAlignment="1">
      <alignment horizontal="left" wrapText="1"/>
    </xf>
    <xf numFmtId="2" fontId="1" fillId="0" borderId="0" xfId="0" applyNumberFormat="1" applyFont="1" applyBorder="1" applyAlignment="1">
      <alignment wrapText="1"/>
    </xf>
    <xf numFmtId="0" fontId="0" fillId="0" borderId="0" xfId="0" applyAlignment="1">
      <alignment wrapText="1"/>
    </xf>
    <xf numFmtId="2" fontId="0" fillId="2" borderId="4" xfId="0" applyNumberFormat="1" applyFont="1" applyFill="1" applyBorder="1" applyAlignment="1">
      <alignment wrapText="1"/>
    </xf>
    <xf numFmtId="2" fontId="1" fillId="0" borderId="0" xfId="0" applyNumberFormat="1" applyFont="1" applyFill="1" applyAlignment="1">
      <alignment horizontal="center" wrapText="1"/>
    </xf>
    <xf numFmtId="2" fontId="9" fillId="0" borderId="0" xfId="0" applyNumberFormat="1" applyFont="1" applyAlignment="1">
      <alignment horizontal="center" wrapText="1"/>
    </xf>
    <xf numFmtId="0" fontId="0" fillId="0" borderId="0" xfId="0" applyAlignment="1">
      <alignment/>
    </xf>
    <xf numFmtId="2" fontId="9" fillId="0" borderId="0" xfId="0" applyNumberFormat="1" applyFont="1" applyFill="1" applyAlignment="1">
      <alignment horizontal="center" wrapText="1"/>
    </xf>
    <xf numFmtId="2" fontId="1" fillId="0" borderId="8" xfId="0" applyNumberFormat="1" applyFont="1" applyFill="1" applyBorder="1" applyAlignment="1">
      <alignment horizontal="center" wrapText="1"/>
    </xf>
    <xf numFmtId="0" fontId="13" fillId="2" borderId="9" xfId="25" applyFont="1" applyFill="1" applyBorder="1" applyAlignment="1">
      <alignment horizontal="left"/>
      <protection/>
    </xf>
    <xf numFmtId="0" fontId="10" fillId="2" borderId="10" xfId="25" applyFill="1" applyBorder="1" applyAlignment="1">
      <alignment horizontal="left"/>
      <protection/>
    </xf>
    <xf numFmtId="0" fontId="10" fillId="2" borderId="11" xfId="25" applyFill="1" applyBorder="1" applyAlignment="1">
      <alignment horizontal="left"/>
      <protection/>
    </xf>
    <xf numFmtId="0" fontId="10" fillId="0" borderId="0" xfId="25" applyAlignment="1">
      <alignment horizontal="left" wrapText="1"/>
      <protection/>
    </xf>
    <xf numFmtId="0" fontId="14" fillId="0" borderId="0" xfId="25" applyFont="1" applyAlignment="1">
      <alignment horizontal="center"/>
      <protection/>
    </xf>
    <xf numFmtId="3" fontId="14" fillId="0" borderId="0" xfId="25" applyNumberFormat="1" applyFont="1" applyAlignment="1">
      <alignment horizontal="center"/>
      <protection/>
    </xf>
  </cellXfs>
  <cellStyles count="13">
    <cellStyle name="Normal" xfId="0"/>
    <cellStyle name="Comma" xfId="15"/>
    <cellStyle name="Comma [0]" xfId="16"/>
    <cellStyle name="Comma_FerrocementTankCostsE.xls" xfId="17"/>
    <cellStyle name="Currency" xfId="18"/>
    <cellStyle name="Currency [0]" xfId="19"/>
    <cellStyle name="Currency_FerrocementTankCostsE.xls" xfId="20"/>
    <cellStyle name="Followed Hyperlink" xfId="21"/>
    <cellStyle name="Followed Hyperlink_FerrocementTankCostsE.xls" xfId="22"/>
    <cellStyle name="Hyperlink" xfId="23"/>
    <cellStyle name="Hyperlink_FerrocementTankCostsE.xls" xfId="24"/>
    <cellStyle name="Normal_FerrocementTankCostsE.xls" xfId="25"/>
    <cellStyle name="Percent" xfId="26"/>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62"/>
  <sheetViews>
    <sheetView tabSelected="1" workbookViewId="0" topLeftCell="A1">
      <pane xSplit="1" ySplit="15" topLeftCell="B16" activePane="bottomRight" state="frozen"/>
      <selection pane="topLeft" activeCell="A1" sqref="A1"/>
      <selection pane="topRight" activeCell="F1" sqref="F1"/>
      <selection pane="bottomLeft" activeCell="A6" sqref="A6"/>
      <selection pane="bottomRight" activeCell="A2" sqref="A2"/>
    </sheetView>
  </sheetViews>
  <sheetFormatPr defaultColWidth="11.00390625" defaultRowHeight="12.75"/>
  <cols>
    <col min="1" max="1" width="25.625" style="0" customWidth="1"/>
    <col min="2" max="13" width="9.75390625" style="0" customWidth="1"/>
  </cols>
  <sheetData>
    <row r="1" ht="12.75">
      <c r="A1" s="102" t="s">
        <v>3</v>
      </c>
    </row>
    <row r="2" spans="1:3" s="1" customFormat="1" ht="24.75">
      <c r="A2" s="86" t="s">
        <v>94</v>
      </c>
      <c r="B2" s="87"/>
      <c r="C2" s="88"/>
    </row>
    <row r="3" spans="1:3" s="1" customFormat="1" ht="12.75">
      <c r="A3" s="108" t="s">
        <v>95</v>
      </c>
      <c r="B3" s="107"/>
      <c r="C3" s="20"/>
    </row>
    <row r="4" spans="1:3" s="1" customFormat="1" ht="12.75">
      <c r="A4" s="22"/>
      <c r="B4" s="13"/>
      <c r="C4" s="20"/>
    </row>
    <row r="5" spans="1:4" s="5" customFormat="1" ht="18">
      <c r="A5" s="89" t="s">
        <v>62</v>
      </c>
      <c r="B5" s="90"/>
      <c r="C5" s="91"/>
      <c r="D5" s="4"/>
    </row>
    <row r="6" spans="1:4" s="5" customFormat="1" ht="12.75">
      <c r="A6" s="4"/>
      <c r="D6" s="4"/>
    </row>
    <row r="7" spans="1:4" s="5" customFormat="1" ht="12.75">
      <c r="A7" s="4" t="s">
        <v>19</v>
      </c>
      <c r="D7" s="4"/>
    </row>
    <row r="8" spans="1:4" s="5" customFormat="1" ht="12.75">
      <c r="A8" s="4"/>
      <c r="D8" s="4"/>
    </row>
    <row r="9" spans="1:4" s="5" customFormat="1" ht="12.75">
      <c r="A9" s="4" t="s">
        <v>20</v>
      </c>
      <c r="D9" s="4"/>
    </row>
    <row r="10" spans="1:4" s="5" customFormat="1" ht="12.75">
      <c r="A10" s="4"/>
      <c r="D10" s="4"/>
    </row>
    <row r="11" spans="1:8" s="5" customFormat="1" ht="39.75" customHeight="1">
      <c r="A11" s="106" t="s">
        <v>10</v>
      </c>
      <c r="B11" s="107"/>
      <c r="C11" s="107"/>
      <c r="D11" s="107"/>
      <c r="E11" s="107"/>
      <c r="F11" s="107"/>
      <c r="G11" s="107"/>
      <c r="H11" s="107"/>
    </row>
    <row r="12" spans="1:4" s="5" customFormat="1" ht="12.75">
      <c r="A12" s="4"/>
      <c r="D12" s="4"/>
    </row>
    <row r="13" spans="1:4" s="5" customFormat="1" ht="12.75">
      <c r="A13" s="4" t="s">
        <v>18</v>
      </c>
      <c r="D13" s="4"/>
    </row>
    <row r="14" spans="1:4" s="5" customFormat="1" ht="12.75">
      <c r="A14" s="4"/>
      <c r="D14" s="4"/>
    </row>
    <row r="15" spans="1:13" s="1" customFormat="1" ht="25.5" customHeight="1">
      <c r="A15" s="2"/>
      <c r="B15" s="109" t="s">
        <v>21</v>
      </c>
      <c r="C15" s="109"/>
      <c r="D15" s="103" t="s">
        <v>22</v>
      </c>
      <c r="E15" s="103"/>
      <c r="F15" s="109" t="s">
        <v>23</v>
      </c>
      <c r="G15" s="109"/>
      <c r="H15" s="103" t="s">
        <v>74</v>
      </c>
      <c r="I15" s="103"/>
      <c r="J15" s="103" t="s">
        <v>75</v>
      </c>
      <c r="K15" s="103"/>
      <c r="L15" s="104" t="s">
        <v>14</v>
      </c>
      <c r="M15" s="105"/>
    </row>
    <row r="16" spans="1:13" s="98" customFormat="1" ht="12.75">
      <c r="A16" s="10" t="s">
        <v>67</v>
      </c>
      <c r="B16" s="99">
        <v>3000</v>
      </c>
      <c r="C16" s="95" t="s">
        <v>68</v>
      </c>
      <c r="D16" s="101">
        <v>3000</v>
      </c>
      <c r="E16" s="96" t="s">
        <v>68</v>
      </c>
      <c r="F16" s="99">
        <v>100000</v>
      </c>
      <c r="G16" s="95" t="s">
        <v>68</v>
      </c>
      <c r="H16" s="101">
        <v>3000</v>
      </c>
      <c r="I16" s="96" t="s">
        <v>68</v>
      </c>
      <c r="J16" s="99">
        <v>3000</v>
      </c>
      <c r="K16" s="95" t="s">
        <v>68</v>
      </c>
      <c r="L16" s="97" t="s">
        <v>15</v>
      </c>
      <c r="M16" s="97"/>
    </row>
    <row r="17" spans="1:13" ht="12.75">
      <c r="A17" s="2" t="s">
        <v>97</v>
      </c>
      <c r="B17" s="100">
        <v>6</v>
      </c>
      <c r="C17" s="20" t="s">
        <v>81</v>
      </c>
      <c r="D17" s="83">
        <v>6</v>
      </c>
      <c r="E17" s="35" t="s">
        <v>81</v>
      </c>
      <c r="F17" s="100">
        <v>22</v>
      </c>
      <c r="G17" s="20" t="s">
        <v>81</v>
      </c>
      <c r="H17" s="83">
        <v>6</v>
      </c>
      <c r="I17" s="35" t="s">
        <v>81</v>
      </c>
      <c r="J17" s="100">
        <v>6</v>
      </c>
      <c r="K17" s="20" t="s">
        <v>81</v>
      </c>
      <c r="L17" s="6" t="s">
        <v>26</v>
      </c>
      <c r="M17" s="1"/>
    </row>
    <row r="18" spans="1:13" ht="12.75">
      <c r="A18" s="2" t="s">
        <v>65</v>
      </c>
      <c r="B18" s="100">
        <v>1</v>
      </c>
      <c r="C18" s="20" t="s">
        <v>82</v>
      </c>
      <c r="D18" s="83">
        <v>1.25</v>
      </c>
      <c r="E18" s="35" t="s">
        <v>82</v>
      </c>
      <c r="F18" s="100">
        <v>2</v>
      </c>
      <c r="G18" s="20" t="s">
        <v>82</v>
      </c>
      <c r="H18" s="83">
        <v>0.125</v>
      </c>
      <c r="I18" s="35" t="s">
        <v>82</v>
      </c>
      <c r="J18" s="100">
        <v>0.25</v>
      </c>
      <c r="K18" s="20" t="s">
        <v>82</v>
      </c>
      <c r="L18" s="6"/>
      <c r="M18" s="1"/>
    </row>
    <row r="19" spans="1:13" ht="12.75">
      <c r="A19" s="2" t="s">
        <v>98</v>
      </c>
      <c r="B19" s="100">
        <v>1</v>
      </c>
      <c r="C19" s="20" t="s">
        <v>82</v>
      </c>
      <c r="D19" s="83">
        <v>1</v>
      </c>
      <c r="E19" s="35" t="s">
        <v>82</v>
      </c>
      <c r="F19" s="100">
        <v>1.75</v>
      </c>
      <c r="G19" s="20" t="s">
        <v>82</v>
      </c>
      <c r="H19" s="83">
        <v>0.125</v>
      </c>
      <c r="I19" s="35" t="s">
        <v>82</v>
      </c>
      <c r="J19" s="100">
        <v>0.25</v>
      </c>
      <c r="K19" s="20" t="s">
        <v>82</v>
      </c>
      <c r="L19" s="6"/>
      <c r="M19" s="1"/>
    </row>
    <row r="20" spans="1:13" ht="12.75">
      <c r="A20" s="2" t="s">
        <v>99</v>
      </c>
      <c r="B20" s="100">
        <v>3</v>
      </c>
      <c r="C20" s="20" t="s">
        <v>82</v>
      </c>
      <c r="D20" s="83">
        <v>4</v>
      </c>
      <c r="E20" s="35" t="s">
        <v>82</v>
      </c>
      <c r="F20" s="100">
        <v>5</v>
      </c>
      <c r="G20" s="20" t="s">
        <v>82</v>
      </c>
      <c r="H20" s="83">
        <v>0.125</v>
      </c>
      <c r="I20" s="35" t="s">
        <v>82</v>
      </c>
      <c r="J20" s="100">
        <v>0.25</v>
      </c>
      <c r="K20" s="20" t="s">
        <v>82</v>
      </c>
      <c r="L20" s="6"/>
      <c r="M20" s="1"/>
    </row>
    <row r="21" spans="1:13" s="3" customFormat="1" ht="12.75">
      <c r="A21" s="2" t="s">
        <v>66</v>
      </c>
      <c r="B21" s="100">
        <v>0.1</v>
      </c>
      <c r="C21" s="21" t="s">
        <v>70</v>
      </c>
      <c r="D21" s="83">
        <v>0.1</v>
      </c>
      <c r="E21" s="36" t="s">
        <v>70</v>
      </c>
      <c r="F21" s="100">
        <v>0.12</v>
      </c>
      <c r="G21" s="21" t="s">
        <v>70</v>
      </c>
      <c r="H21" s="83">
        <v>0.1</v>
      </c>
      <c r="I21" s="36" t="s">
        <v>70</v>
      </c>
      <c r="J21" s="100">
        <v>0.1</v>
      </c>
      <c r="K21" s="21" t="s">
        <v>70</v>
      </c>
      <c r="L21" s="6" t="s">
        <v>24</v>
      </c>
      <c r="M21" s="6"/>
    </row>
    <row r="22" spans="1:13" ht="12.75">
      <c r="A22" s="2" t="s">
        <v>111</v>
      </c>
      <c r="B22" s="100">
        <v>1</v>
      </c>
      <c r="C22" s="20" t="s">
        <v>82</v>
      </c>
      <c r="D22" s="100">
        <v>3</v>
      </c>
      <c r="E22" s="35" t="s">
        <v>82</v>
      </c>
      <c r="F22" s="100">
        <v>2</v>
      </c>
      <c r="G22" s="20" t="s">
        <v>82</v>
      </c>
      <c r="H22" s="19">
        <v>0</v>
      </c>
      <c r="I22" s="36" t="s">
        <v>82</v>
      </c>
      <c r="J22" s="100">
        <v>0</v>
      </c>
      <c r="K22" s="20" t="s">
        <v>82</v>
      </c>
      <c r="L22" s="6" t="s">
        <v>27</v>
      </c>
      <c r="M22" s="1"/>
    </row>
    <row r="23" spans="1:12" ht="12.75">
      <c r="A23" s="2" t="s">
        <v>9</v>
      </c>
      <c r="B23" s="19">
        <v>6</v>
      </c>
      <c r="C23" s="20" t="s">
        <v>82</v>
      </c>
      <c r="D23" s="40">
        <v>18</v>
      </c>
      <c r="E23" s="35" t="s">
        <v>82</v>
      </c>
      <c r="F23" s="100">
        <v>3</v>
      </c>
      <c r="G23" s="20" t="s">
        <v>82</v>
      </c>
      <c r="H23" s="40" t="s">
        <v>11</v>
      </c>
      <c r="I23" s="36"/>
      <c r="J23" s="40" t="s">
        <v>11</v>
      </c>
      <c r="K23" s="52"/>
      <c r="L23" s="6" t="s">
        <v>12</v>
      </c>
    </row>
    <row r="24" spans="1:12" ht="12.75">
      <c r="A24" s="2" t="s">
        <v>17</v>
      </c>
      <c r="B24" s="19">
        <v>0.125</v>
      </c>
      <c r="C24" s="20" t="s">
        <v>82</v>
      </c>
      <c r="D24" s="40">
        <v>0.375</v>
      </c>
      <c r="E24" s="35" t="s">
        <v>82</v>
      </c>
      <c r="F24" s="19">
        <v>0.5</v>
      </c>
      <c r="G24" s="20" t="s">
        <v>82</v>
      </c>
      <c r="H24" s="40" t="s">
        <v>11</v>
      </c>
      <c r="I24" s="36"/>
      <c r="J24" s="40" t="s">
        <v>11</v>
      </c>
      <c r="K24" s="52"/>
      <c r="L24" s="6" t="s">
        <v>13</v>
      </c>
    </row>
    <row r="25" spans="1:13" ht="12.75">
      <c r="A25" s="2" t="s">
        <v>76</v>
      </c>
      <c r="B25" s="19">
        <v>100</v>
      </c>
      <c r="C25" s="20" t="s">
        <v>77</v>
      </c>
      <c r="D25" s="40">
        <v>100</v>
      </c>
      <c r="E25" s="35" t="s">
        <v>77</v>
      </c>
      <c r="F25" s="19">
        <v>100</v>
      </c>
      <c r="G25" s="20" t="s">
        <v>77</v>
      </c>
      <c r="H25" s="19">
        <v>5</v>
      </c>
      <c r="I25" s="36" t="s">
        <v>77</v>
      </c>
      <c r="J25" s="19">
        <v>5</v>
      </c>
      <c r="K25" s="20" t="s">
        <v>77</v>
      </c>
      <c r="L25" s="6" t="s">
        <v>28</v>
      </c>
      <c r="M25" s="1"/>
    </row>
    <row r="26" spans="1:13" ht="12.75">
      <c r="A26" s="2"/>
      <c r="B26" s="22"/>
      <c r="C26" s="20"/>
      <c r="D26" s="37"/>
      <c r="E26" s="35"/>
      <c r="F26" s="22"/>
      <c r="G26" s="20"/>
      <c r="H26" s="37"/>
      <c r="I26" s="35"/>
      <c r="J26" s="22"/>
      <c r="K26" s="20"/>
      <c r="L26" s="2"/>
      <c r="M26" s="1"/>
    </row>
    <row r="27" spans="1:13" ht="12.75">
      <c r="A27" s="2" t="s">
        <v>93</v>
      </c>
      <c r="B27" s="22"/>
      <c r="C27" s="20"/>
      <c r="D27" s="37"/>
      <c r="E27" s="35"/>
      <c r="F27" s="22"/>
      <c r="G27" s="20"/>
      <c r="H27" s="37"/>
      <c r="I27" s="35"/>
      <c r="J27" s="22"/>
      <c r="K27" s="20"/>
      <c r="L27" s="2"/>
      <c r="M27" s="1"/>
    </row>
    <row r="28" spans="1:13" ht="12.75">
      <c r="A28" s="7"/>
      <c r="B28" s="23"/>
      <c r="C28" s="24"/>
      <c r="D28" s="38"/>
      <c r="E28" s="39"/>
      <c r="F28" s="23"/>
      <c r="G28" s="24"/>
      <c r="H28" s="38"/>
      <c r="I28" s="39"/>
      <c r="J28" s="23"/>
      <c r="K28" s="24"/>
      <c r="L28" s="7"/>
      <c r="M28" s="7"/>
    </row>
    <row r="29" spans="1:13" s="11" customFormat="1" ht="12.75">
      <c r="A29" s="12" t="s">
        <v>96</v>
      </c>
      <c r="B29" s="25">
        <f>B35*2</f>
        <v>9.225739811205282</v>
      </c>
      <c r="C29" s="21" t="s">
        <v>81</v>
      </c>
      <c r="D29" s="40">
        <f>D35*2</f>
        <v>9.225739811205282</v>
      </c>
      <c r="E29" s="36" t="s">
        <v>81</v>
      </c>
      <c r="F29" s="25">
        <f>F35*2</f>
        <v>27.816652152011077</v>
      </c>
      <c r="G29" s="21" t="s">
        <v>81</v>
      </c>
      <c r="H29" s="40">
        <f>H35*2</f>
        <v>9.225739811205282</v>
      </c>
      <c r="I29" s="36" t="s">
        <v>81</v>
      </c>
      <c r="J29" s="25">
        <f>J35*2</f>
        <v>9.225739811205282</v>
      </c>
      <c r="K29" s="21" t="s">
        <v>81</v>
      </c>
      <c r="L29" s="12"/>
      <c r="M29" s="12"/>
    </row>
    <row r="30" spans="1:13" ht="12.75">
      <c r="A30" s="4" t="s">
        <v>69</v>
      </c>
      <c r="B30" s="22">
        <f>B29/B17</f>
        <v>1.537623301867547</v>
      </c>
      <c r="C30" s="26" t="s">
        <v>70</v>
      </c>
      <c r="D30" s="37">
        <f>D29/D17</f>
        <v>1.537623301867547</v>
      </c>
      <c r="E30" s="41" t="s">
        <v>70</v>
      </c>
      <c r="F30" s="22">
        <f>F29/F17</f>
        <v>1.264393279636867</v>
      </c>
      <c r="G30" s="26" t="s">
        <v>70</v>
      </c>
      <c r="H30" s="37">
        <f>H29/H17</f>
        <v>1.537623301867547</v>
      </c>
      <c r="I30" s="41" t="s">
        <v>70</v>
      </c>
      <c r="J30" s="22">
        <f>J29/J17</f>
        <v>1.537623301867547</v>
      </c>
      <c r="K30" s="26" t="s">
        <v>70</v>
      </c>
      <c r="L30" s="4"/>
      <c r="M30" s="4"/>
    </row>
    <row r="31" spans="1:13" ht="12.75">
      <c r="A31" s="12" t="s">
        <v>80</v>
      </c>
      <c r="B31" s="25">
        <f>B16/7.481</f>
        <v>401.0159069643096</v>
      </c>
      <c r="C31" s="21" t="s">
        <v>6</v>
      </c>
      <c r="D31" s="40">
        <f>D16/7.481</f>
        <v>401.0159069643096</v>
      </c>
      <c r="E31" s="36" t="s">
        <v>6</v>
      </c>
      <c r="F31" s="25">
        <f>F16/7.481</f>
        <v>13367.19689881032</v>
      </c>
      <c r="G31" s="21" t="s">
        <v>6</v>
      </c>
      <c r="H31" s="40">
        <f>H16/7.481</f>
        <v>401.0159069643096</v>
      </c>
      <c r="I31" s="36" t="s">
        <v>6</v>
      </c>
      <c r="J31" s="25">
        <f>J16/7.481</f>
        <v>401.0159069643096</v>
      </c>
      <c r="K31" s="21" t="s">
        <v>6</v>
      </c>
      <c r="L31" s="12"/>
      <c r="M31" s="12"/>
    </row>
    <row r="32" spans="1:13" ht="12.75">
      <c r="A32" s="12" t="s">
        <v>72</v>
      </c>
      <c r="B32" s="25">
        <f>((3.141*B36)/24)*((3*(B29^2))+(4*(B36^2)))</f>
        <v>31.24164441703878</v>
      </c>
      <c r="C32" s="21" t="s">
        <v>6</v>
      </c>
      <c r="D32" s="40">
        <f>((3.141*D36)/24)*((3*(D29^2))+(4*(D36^2)))</f>
        <v>31.24164441703878</v>
      </c>
      <c r="E32" s="36" t="s">
        <v>6</v>
      </c>
      <c r="F32" s="25">
        <f>((3.141*F36)/24)*((3*(F29^2))+(4*(F36^2)))</f>
        <v>1033.5540413895694</v>
      </c>
      <c r="G32" s="21" t="s">
        <v>6</v>
      </c>
      <c r="H32" s="40">
        <f>((3.141*H36)/24)*((3*(H29^2))+(4*(H36^2)))</f>
        <v>31.24164441703878</v>
      </c>
      <c r="I32" s="36" t="s">
        <v>6</v>
      </c>
      <c r="J32" s="25">
        <f>((3.141*J36)/24)*((3*(J29^2))+(4*(J36^2)))</f>
        <v>31.24164441703878</v>
      </c>
      <c r="K32" s="21" t="s">
        <v>6</v>
      </c>
      <c r="L32" s="12"/>
      <c r="M32" s="12"/>
    </row>
    <row r="33" spans="1:13" ht="12.75">
      <c r="A33" s="12" t="s">
        <v>72</v>
      </c>
      <c r="B33" s="25">
        <f>B32*7.481</f>
        <v>233.71874188386712</v>
      </c>
      <c r="C33" s="21" t="s">
        <v>5</v>
      </c>
      <c r="D33" s="40">
        <f>D32*7.481</f>
        <v>233.71874188386712</v>
      </c>
      <c r="E33" s="36" t="s">
        <v>5</v>
      </c>
      <c r="F33" s="25">
        <f>F32*7.481</f>
        <v>7732.017783635369</v>
      </c>
      <c r="G33" s="21" t="s">
        <v>5</v>
      </c>
      <c r="H33" s="40">
        <f>H32*7.481</f>
        <v>233.71874188386712</v>
      </c>
      <c r="I33" s="36" t="s">
        <v>5</v>
      </c>
      <c r="J33" s="25">
        <f>J32*7.481</f>
        <v>233.71874188386712</v>
      </c>
      <c r="K33" s="21" t="s">
        <v>5</v>
      </c>
      <c r="L33" s="12"/>
      <c r="M33" s="12"/>
    </row>
    <row r="34" spans="1:13" ht="12.75">
      <c r="A34" s="4" t="s">
        <v>64</v>
      </c>
      <c r="B34" s="22">
        <f>B31+B32</f>
        <v>432.2575513813484</v>
      </c>
      <c r="C34" s="26" t="s">
        <v>6</v>
      </c>
      <c r="D34" s="37">
        <f>D31+D32</f>
        <v>432.2575513813484</v>
      </c>
      <c r="E34" s="41" t="s">
        <v>6</v>
      </c>
      <c r="F34" s="22">
        <f>F31+F32</f>
        <v>14400.750940199889</v>
      </c>
      <c r="G34" s="26" t="s">
        <v>6</v>
      </c>
      <c r="H34" s="37">
        <f>H31+H32</f>
        <v>432.2575513813484</v>
      </c>
      <c r="I34" s="41" t="s">
        <v>6</v>
      </c>
      <c r="J34" s="22">
        <f>J31+J32</f>
        <v>432.2575513813484</v>
      </c>
      <c r="K34" s="26" t="s">
        <v>6</v>
      </c>
      <c r="L34" s="4"/>
      <c r="M34" s="4"/>
    </row>
    <row r="35" spans="1:13" ht="12.75">
      <c r="A35" s="12" t="s">
        <v>101</v>
      </c>
      <c r="B35" s="25">
        <f>(B31/(B17*3.141))^0.5</f>
        <v>4.612869905602641</v>
      </c>
      <c r="C35" s="21" t="s">
        <v>4</v>
      </c>
      <c r="D35" s="40">
        <f>(D31/(D17*3.141))^0.5</f>
        <v>4.612869905602641</v>
      </c>
      <c r="E35" s="36" t="s">
        <v>4</v>
      </c>
      <c r="F35" s="25">
        <f>(F31/(F17*3.141))^0.5</f>
        <v>13.908326076005538</v>
      </c>
      <c r="G35" s="21" t="s">
        <v>4</v>
      </c>
      <c r="H35" s="40">
        <f>(H31/(H17*3.141))^0.5</f>
        <v>4.612869905602641</v>
      </c>
      <c r="I35" s="36" t="s">
        <v>4</v>
      </c>
      <c r="J35" s="25">
        <f>(J31/(J17*3.141))^0.5</f>
        <v>4.612869905602641</v>
      </c>
      <c r="K35" s="21" t="s">
        <v>4</v>
      </c>
      <c r="L35" s="12"/>
      <c r="M35" s="12"/>
    </row>
    <row r="36" spans="1:13" s="8" customFormat="1" ht="12.75">
      <c r="A36" s="12" t="s">
        <v>100</v>
      </c>
      <c r="B36" s="25">
        <f>B29*B21</f>
        <v>0.9225739811205282</v>
      </c>
      <c r="C36" s="21"/>
      <c r="D36" s="40">
        <f>D29*D21</f>
        <v>0.9225739811205282</v>
      </c>
      <c r="E36" s="36" t="s">
        <v>4</v>
      </c>
      <c r="F36" s="25">
        <f>F29*F21</f>
        <v>3.337998258241329</v>
      </c>
      <c r="G36" s="21"/>
      <c r="H36" s="40">
        <f>H29*H21</f>
        <v>0.9225739811205282</v>
      </c>
      <c r="I36" s="36"/>
      <c r="J36" s="25">
        <f>J29*J21</f>
        <v>0.9225739811205282</v>
      </c>
      <c r="K36" s="21"/>
      <c r="L36" s="12"/>
      <c r="M36" s="12"/>
    </row>
    <row r="37" spans="1:13" ht="12.75">
      <c r="A37" s="12" t="s">
        <v>102</v>
      </c>
      <c r="B37" s="25">
        <f>B29*3.141</f>
        <v>28.97804874699579</v>
      </c>
      <c r="C37" s="21" t="s">
        <v>4</v>
      </c>
      <c r="D37" s="40">
        <f>D29*3.141</f>
        <v>28.97804874699579</v>
      </c>
      <c r="E37" s="36" t="s">
        <v>4</v>
      </c>
      <c r="F37" s="25">
        <f>F29*3.141</f>
        <v>87.3721044094668</v>
      </c>
      <c r="G37" s="21" t="s">
        <v>4</v>
      </c>
      <c r="H37" s="40">
        <f>H29*3.141</f>
        <v>28.97804874699579</v>
      </c>
      <c r="I37" s="36" t="s">
        <v>4</v>
      </c>
      <c r="J37" s="25">
        <f>J29*3.141</f>
        <v>28.97804874699579</v>
      </c>
      <c r="K37" s="21" t="s">
        <v>4</v>
      </c>
      <c r="L37" s="12"/>
      <c r="M37" s="12"/>
    </row>
    <row r="38" spans="1:13" ht="12.75">
      <c r="A38" s="12" t="s">
        <v>103</v>
      </c>
      <c r="B38" s="25">
        <f>3.141*(B35^2)</f>
        <v>66.8359844940516</v>
      </c>
      <c r="C38" s="21" t="s">
        <v>7</v>
      </c>
      <c r="D38" s="40">
        <f>3.141*(D35^2)</f>
        <v>66.8359844940516</v>
      </c>
      <c r="E38" s="36" t="s">
        <v>7</v>
      </c>
      <c r="F38" s="25">
        <f>3.141*(F35^2)</f>
        <v>607.5998590368328</v>
      </c>
      <c r="G38" s="21" t="s">
        <v>7</v>
      </c>
      <c r="H38" s="40">
        <f>3.141*(H35^2)</f>
        <v>66.8359844940516</v>
      </c>
      <c r="I38" s="36" t="s">
        <v>7</v>
      </c>
      <c r="J38" s="25">
        <f>3.141*(J35^2)</f>
        <v>66.8359844940516</v>
      </c>
      <c r="K38" s="21" t="s">
        <v>7</v>
      </c>
      <c r="L38" s="12"/>
      <c r="M38" s="12"/>
    </row>
    <row r="39" spans="1:13" ht="12.75">
      <c r="A39" s="12" t="s">
        <v>104</v>
      </c>
      <c r="B39" s="25">
        <f>B37*B17</f>
        <v>173.86829248197472</v>
      </c>
      <c r="C39" s="21" t="s">
        <v>7</v>
      </c>
      <c r="D39" s="40">
        <f>D37*D17</f>
        <v>173.86829248197472</v>
      </c>
      <c r="E39" s="36" t="s">
        <v>7</v>
      </c>
      <c r="F39" s="25">
        <f>F37*F17</f>
        <v>1922.1862970082695</v>
      </c>
      <c r="G39" s="21" t="s">
        <v>7</v>
      </c>
      <c r="H39" s="40">
        <f>H37*H17</f>
        <v>173.86829248197472</v>
      </c>
      <c r="I39" s="36" t="s">
        <v>7</v>
      </c>
      <c r="J39" s="25">
        <f>J37*J17</f>
        <v>173.86829248197472</v>
      </c>
      <c r="K39" s="21" t="s">
        <v>7</v>
      </c>
      <c r="L39" s="12"/>
      <c r="M39" s="12"/>
    </row>
    <row r="40" spans="1:13" ht="12.75">
      <c r="A40" s="12" t="s">
        <v>106</v>
      </c>
      <c r="B40" s="25">
        <f>B39+B38</f>
        <v>240.70427697602634</v>
      </c>
      <c r="C40" s="21" t="s">
        <v>7</v>
      </c>
      <c r="D40" s="40">
        <f>D39+D38</f>
        <v>240.70427697602634</v>
      </c>
      <c r="E40" s="36" t="s">
        <v>7</v>
      </c>
      <c r="F40" s="25">
        <f>F39+F38</f>
        <v>2529.7861560451024</v>
      </c>
      <c r="G40" s="21" t="s">
        <v>7</v>
      </c>
      <c r="H40" s="40">
        <f>H39+H38</f>
        <v>240.70427697602634</v>
      </c>
      <c r="I40" s="36" t="s">
        <v>7</v>
      </c>
      <c r="J40" s="25">
        <f>J39+J38</f>
        <v>240.70427697602634</v>
      </c>
      <c r="K40" s="21" t="s">
        <v>7</v>
      </c>
      <c r="L40" s="12"/>
      <c r="M40" s="12"/>
    </row>
    <row r="41" spans="1:13" ht="12.75">
      <c r="A41" s="12" t="s">
        <v>105</v>
      </c>
      <c r="B41" s="25">
        <f>3.141*((B35+(B22/12))^2)</f>
        <v>69.27263438963458</v>
      </c>
      <c r="C41" s="21" t="s">
        <v>7</v>
      </c>
      <c r="D41" s="40">
        <f>3.141*((D35+(D22/12))^2)</f>
        <v>74.27680918080054</v>
      </c>
      <c r="E41" s="36" t="s">
        <v>7</v>
      </c>
      <c r="F41" s="25">
        <f>3.141*((F35+(F22/12))^2)</f>
        <v>622.2491264384105</v>
      </c>
      <c r="G41" s="21" t="s">
        <v>7</v>
      </c>
      <c r="H41" s="40">
        <f>3.141*((H35+(H22/12))^2)</f>
        <v>66.8359844940516</v>
      </c>
      <c r="I41" s="36" t="s">
        <v>7</v>
      </c>
      <c r="J41" s="25">
        <f>3.141*((J35+(J22/12))^2)</f>
        <v>66.8359844940516</v>
      </c>
      <c r="K41" s="21" t="s">
        <v>7</v>
      </c>
      <c r="L41" s="12"/>
      <c r="M41" s="12"/>
    </row>
    <row r="42" spans="1:13" ht="12.75">
      <c r="A42" s="4" t="s">
        <v>63</v>
      </c>
      <c r="B42" s="22">
        <f>B41+B40</f>
        <v>309.9769113656609</v>
      </c>
      <c r="C42" s="26"/>
      <c r="D42" s="37">
        <f>D41+D40</f>
        <v>314.9810861568269</v>
      </c>
      <c r="E42" s="41" t="s">
        <v>7</v>
      </c>
      <c r="F42" s="22">
        <f>F41+F40</f>
        <v>3152.0352824835127</v>
      </c>
      <c r="G42" s="26"/>
      <c r="H42" s="37">
        <f>H41+H40</f>
        <v>307.54026147007795</v>
      </c>
      <c r="I42" s="41"/>
      <c r="J42" s="22">
        <f>J41+J40</f>
        <v>307.54026147007795</v>
      </c>
      <c r="K42" s="26"/>
      <c r="L42" s="4"/>
      <c r="M42" s="4"/>
    </row>
    <row r="43" spans="1:13" ht="12.75">
      <c r="A43" s="12" t="s">
        <v>73</v>
      </c>
      <c r="B43" s="25">
        <f>2*3.141*B35*(B35+B17)</f>
        <v>307.5402614700779</v>
      </c>
      <c r="C43" s="21"/>
      <c r="D43" s="40">
        <f>2*3.141*D35*(D35+D17)</f>
        <v>307.5402614700779</v>
      </c>
      <c r="E43" s="36" t="s">
        <v>7</v>
      </c>
      <c r="F43" s="25">
        <f>2*3.141*F35*(F35+F17)</f>
        <v>3137.386015081935</v>
      </c>
      <c r="G43" s="21"/>
      <c r="H43" s="40">
        <f>2*3.141*H35*(H35+H17)</f>
        <v>307.5402614700779</v>
      </c>
      <c r="I43" s="36"/>
      <c r="J43" s="25">
        <f>2*3.141*J35*(J35+J17)</f>
        <v>307.5402614700779</v>
      </c>
      <c r="K43" s="21"/>
      <c r="L43" s="12"/>
      <c r="M43" s="12"/>
    </row>
    <row r="44" spans="1:13" ht="12.75">
      <c r="A44" s="12" t="s">
        <v>107</v>
      </c>
      <c r="B44" s="25">
        <f>B38*(B19/12)</f>
        <v>5.5696653745043</v>
      </c>
      <c r="C44" s="21" t="s">
        <v>6</v>
      </c>
      <c r="D44" s="40">
        <f>D38*(D19/12)</f>
        <v>5.5696653745043</v>
      </c>
      <c r="E44" s="36" t="s">
        <v>6</v>
      </c>
      <c r="F44" s="25">
        <f>F38*(F19/12)</f>
        <v>88.60831277620478</v>
      </c>
      <c r="G44" s="21" t="s">
        <v>6</v>
      </c>
      <c r="H44" s="40">
        <f>H38*(H19/12)</f>
        <v>0.6962081718130375</v>
      </c>
      <c r="I44" s="36" t="s">
        <v>6</v>
      </c>
      <c r="J44" s="25">
        <f>J38*(J19/12)</f>
        <v>1.392416343626075</v>
      </c>
      <c r="K44" s="21" t="s">
        <v>6</v>
      </c>
      <c r="L44" s="12"/>
      <c r="M44" s="12"/>
    </row>
    <row r="45" spans="1:13" ht="12.75">
      <c r="A45" s="12" t="s">
        <v>108</v>
      </c>
      <c r="B45" s="25">
        <f>B39*(B18/12)</f>
        <v>14.489024373497893</v>
      </c>
      <c r="C45" s="21" t="s">
        <v>6</v>
      </c>
      <c r="D45" s="40">
        <f>D39*(D18/12)</f>
        <v>18.11128046687237</v>
      </c>
      <c r="E45" s="36" t="s">
        <v>6</v>
      </c>
      <c r="F45" s="25">
        <f>F39*(F18/12)</f>
        <v>320.3643828347116</v>
      </c>
      <c r="G45" s="21" t="s">
        <v>6</v>
      </c>
      <c r="H45" s="40">
        <f>H39*(H18/12)</f>
        <v>1.8111280466872366</v>
      </c>
      <c r="I45" s="36" t="s">
        <v>6</v>
      </c>
      <c r="J45" s="25">
        <f>J39*(J18/12)</f>
        <v>3.622256093374473</v>
      </c>
      <c r="K45" s="21" t="s">
        <v>6</v>
      </c>
      <c r="L45" s="12"/>
      <c r="M45" s="12"/>
    </row>
    <row r="46" spans="1:13" ht="12.75">
      <c r="A46" s="4" t="s">
        <v>109</v>
      </c>
      <c r="B46" s="22">
        <f>B45+B44</f>
        <v>20.058689748002195</v>
      </c>
      <c r="C46" s="26" t="s">
        <v>6</v>
      </c>
      <c r="D46" s="37">
        <f>D45+D44</f>
        <v>23.68094584137667</v>
      </c>
      <c r="E46" s="41" t="s">
        <v>6</v>
      </c>
      <c r="F46" s="22">
        <f>F45+F44</f>
        <v>408.9726956109164</v>
      </c>
      <c r="G46" s="26" t="s">
        <v>6</v>
      </c>
      <c r="H46" s="37">
        <f>H45+H44</f>
        <v>2.5073362185002743</v>
      </c>
      <c r="I46" s="41" t="s">
        <v>6</v>
      </c>
      <c r="J46" s="22">
        <f>J45+J44</f>
        <v>5.014672437000549</v>
      </c>
      <c r="K46" s="26" t="s">
        <v>6</v>
      </c>
      <c r="L46" s="4"/>
      <c r="M46" s="4"/>
    </row>
    <row r="47" spans="1:13" ht="12.75">
      <c r="A47" s="12" t="s">
        <v>109</v>
      </c>
      <c r="B47" s="25">
        <f>B46/27</f>
        <v>0.7429144351111924</v>
      </c>
      <c r="C47" s="21" t="s">
        <v>8</v>
      </c>
      <c r="D47" s="40">
        <f>D46/27</f>
        <v>0.8770720681991359</v>
      </c>
      <c r="E47" s="36" t="s">
        <v>8</v>
      </c>
      <c r="F47" s="25">
        <f>F46/27</f>
        <v>15.147136874478385</v>
      </c>
      <c r="G47" s="21" t="s">
        <v>8</v>
      </c>
      <c r="H47" s="40">
        <f>H46/27</f>
        <v>0.09286430438889905</v>
      </c>
      <c r="I47" s="36" t="s">
        <v>8</v>
      </c>
      <c r="J47" s="25">
        <f>J46/27</f>
        <v>0.1857286087777981</v>
      </c>
      <c r="K47" s="21" t="s">
        <v>8</v>
      </c>
      <c r="L47" s="12"/>
      <c r="M47" s="12"/>
    </row>
    <row r="48" spans="1:13" ht="12.75">
      <c r="A48" s="4" t="s">
        <v>110</v>
      </c>
      <c r="B48" s="22">
        <f>B41*(B20/12)</f>
        <v>17.318158597408644</v>
      </c>
      <c r="C48" s="26" t="s">
        <v>6</v>
      </c>
      <c r="D48" s="37">
        <f>D41*(D20/12)</f>
        <v>24.75893639360018</v>
      </c>
      <c r="E48" s="41" t="s">
        <v>6</v>
      </c>
      <c r="F48" s="22">
        <f>F41*(F20/12)</f>
        <v>259.2704693493377</v>
      </c>
      <c r="G48" s="26" t="s">
        <v>6</v>
      </c>
      <c r="H48" s="37">
        <f>H41*(H20/12)</f>
        <v>0.6962081718130375</v>
      </c>
      <c r="I48" s="41" t="s">
        <v>6</v>
      </c>
      <c r="J48" s="22">
        <f>J41*(J20/12)</f>
        <v>1.392416343626075</v>
      </c>
      <c r="K48" s="26" t="s">
        <v>6</v>
      </c>
      <c r="L48" s="4"/>
      <c r="M48" s="4"/>
    </row>
    <row r="49" spans="1:13" ht="12.75">
      <c r="A49" s="12" t="s">
        <v>110</v>
      </c>
      <c r="B49" s="25">
        <f>B48/27</f>
        <v>0.6414132813855054</v>
      </c>
      <c r="C49" s="21" t="s">
        <v>8</v>
      </c>
      <c r="D49" s="40">
        <f>D48/27</f>
        <v>0.916997644207414</v>
      </c>
      <c r="E49" s="36" t="s">
        <v>8</v>
      </c>
      <c r="F49" s="25">
        <f>F48/27</f>
        <v>9.602609975901396</v>
      </c>
      <c r="G49" s="21" t="s">
        <v>8</v>
      </c>
      <c r="H49" s="40">
        <f>H48/27</f>
        <v>0.025785487844927315</v>
      </c>
      <c r="I49" s="36" t="s">
        <v>8</v>
      </c>
      <c r="J49" s="25">
        <f>J48/27</f>
        <v>0.05157097568985463</v>
      </c>
      <c r="K49" s="21" t="s">
        <v>8</v>
      </c>
      <c r="L49" s="12"/>
      <c r="M49" s="12"/>
    </row>
    <row r="50" spans="1:13" ht="12.75">
      <c r="A50" s="12" t="s">
        <v>64</v>
      </c>
      <c r="B50" s="25">
        <f>B46+B48</f>
        <v>37.376848345410835</v>
      </c>
      <c r="C50" s="21" t="s">
        <v>6</v>
      </c>
      <c r="D50" s="40">
        <f>D46+D48</f>
        <v>48.43988223497685</v>
      </c>
      <c r="E50" s="36" t="s">
        <v>6</v>
      </c>
      <c r="F50" s="25">
        <f>F46+F48</f>
        <v>668.243164960254</v>
      </c>
      <c r="G50" s="21" t="s">
        <v>6</v>
      </c>
      <c r="H50" s="40">
        <f>H46+H48</f>
        <v>3.203544390313312</v>
      </c>
      <c r="I50" s="36" t="s">
        <v>6</v>
      </c>
      <c r="J50" s="25">
        <f>J46+J48</f>
        <v>6.407088780626624</v>
      </c>
      <c r="K50" s="21" t="s">
        <v>6</v>
      </c>
      <c r="L50" s="12"/>
      <c r="M50" s="12"/>
    </row>
    <row r="51" spans="1:13" ht="12.75">
      <c r="A51" s="4" t="s">
        <v>64</v>
      </c>
      <c r="B51" s="22">
        <f>B50/27</f>
        <v>1.3843277164966976</v>
      </c>
      <c r="C51" s="26" t="s">
        <v>8</v>
      </c>
      <c r="D51" s="37">
        <f>D50/27</f>
        <v>1.7940697124065499</v>
      </c>
      <c r="E51" s="41" t="s">
        <v>8</v>
      </c>
      <c r="F51" s="22">
        <f>F50/27</f>
        <v>24.74974685037978</v>
      </c>
      <c r="G51" s="26" t="s">
        <v>8</v>
      </c>
      <c r="H51" s="37">
        <f>H50/27</f>
        <v>0.11864979223382636</v>
      </c>
      <c r="I51" s="41" t="s">
        <v>8</v>
      </c>
      <c r="J51" s="22">
        <f>J50/27</f>
        <v>0.23729958446765273</v>
      </c>
      <c r="K51" s="26" t="s">
        <v>8</v>
      </c>
      <c r="L51" s="4"/>
      <c r="M51" s="4"/>
    </row>
    <row r="52" spans="1:13" ht="12.75">
      <c r="A52" s="4" t="s">
        <v>71</v>
      </c>
      <c r="B52" s="27">
        <f>B34/B50</f>
        <v>11.564847506315266</v>
      </c>
      <c r="C52" s="26" t="s">
        <v>70</v>
      </c>
      <c r="D52" s="42">
        <f>D34/D50</f>
        <v>8.923587990666695</v>
      </c>
      <c r="E52" s="41" t="s">
        <v>70</v>
      </c>
      <c r="F52" s="27">
        <f>F34/F50</f>
        <v>21.550165711094735</v>
      </c>
      <c r="G52" s="26" t="s">
        <v>70</v>
      </c>
      <c r="H52" s="42">
        <f>H34/H50</f>
        <v>134.93103223054538</v>
      </c>
      <c r="I52" s="41" t="s">
        <v>70</v>
      </c>
      <c r="J52" s="27">
        <f>J34/J50</f>
        <v>67.46551611527269</v>
      </c>
      <c r="K52" s="26" t="s">
        <v>70</v>
      </c>
      <c r="L52" s="14"/>
      <c r="M52" s="4"/>
    </row>
    <row r="53" spans="1:13" ht="12.75">
      <c r="A53" s="12" t="s">
        <v>78</v>
      </c>
      <c r="B53" s="28">
        <f>B50*B25</f>
        <v>3737.6848345410835</v>
      </c>
      <c r="C53" s="21" t="s">
        <v>90</v>
      </c>
      <c r="D53" s="43">
        <f>D50*D25</f>
        <v>4843.988223497685</v>
      </c>
      <c r="E53" s="36" t="s">
        <v>90</v>
      </c>
      <c r="F53" s="28">
        <f>F50*F25</f>
        <v>66824.3164960254</v>
      </c>
      <c r="G53" s="21" t="s">
        <v>90</v>
      </c>
      <c r="H53" s="43">
        <f>H50*H25</f>
        <v>16.01772195156656</v>
      </c>
      <c r="I53" s="36" t="s">
        <v>90</v>
      </c>
      <c r="J53" s="28">
        <f>J50*J25</f>
        <v>32.03544390313312</v>
      </c>
      <c r="K53" s="21" t="s">
        <v>90</v>
      </c>
      <c r="L53" s="15"/>
      <c r="M53" s="12"/>
    </row>
    <row r="54" spans="1:13" ht="12.75">
      <c r="A54" s="12" t="s">
        <v>79</v>
      </c>
      <c r="B54" s="28">
        <f>(B16*8.34)+(B33*8.34)</f>
        <v>26969.214307311453</v>
      </c>
      <c r="C54" s="21" t="s">
        <v>90</v>
      </c>
      <c r="D54" s="43">
        <f>(D16*8.34)+(D33*8.34)</f>
        <v>26969.214307311453</v>
      </c>
      <c r="E54" s="36" t="s">
        <v>90</v>
      </c>
      <c r="F54" s="28">
        <f>(F16*8.34)+(F33*8.34)</f>
        <v>898485.028315519</v>
      </c>
      <c r="G54" s="21" t="s">
        <v>90</v>
      </c>
      <c r="H54" s="43">
        <f>(H16*8.34)+(H33*8.34)</f>
        <v>26969.214307311453</v>
      </c>
      <c r="I54" s="36" t="s">
        <v>90</v>
      </c>
      <c r="J54" s="28">
        <f>(J16*8.34)+(J33*8.34)</f>
        <v>26969.214307311453</v>
      </c>
      <c r="K54" s="21" t="s">
        <v>90</v>
      </c>
      <c r="L54" s="15"/>
      <c r="M54" s="12"/>
    </row>
    <row r="55" spans="1:13" ht="12.75">
      <c r="A55" s="12" t="s">
        <v>88</v>
      </c>
      <c r="B55" s="28">
        <f>B54+B53</f>
        <v>30706.899141852537</v>
      </c>
      <c r="C55" s="21" t="s">
        <v>90</v>
      </c>
      <c r="D55" s="43">
        <f>D54+D53</f>
        <v>31813.20253080914</v>
      </c>
      <c r="E55" s="36" t="s">
        <v>90</v>
      </c>
      <c r="F55" s="28">
        <f>F54+F53</f>
        <v>965309.3448115444</v>
      </c>
      <c r="G55" s="21" t="s">
        <v>90</v>
      </c>
      <c r="H55" s="43">
        <f>H54+H53</f>
        <v>26985.23202926302</v>
      </c>
      <c r="I55" s="36" t="s">
        <v>90</v>
      </c>
      <c r="J55" s="28">
        <f>J54+J53</f>
        <v>27001.249751214586</v>
      </c>
      <c r="K55" s="21" t="s">
        <v>90</v>
      </c>
      <c r="L55" s="15"/>
      <c r="M55" s="12"/>
    </row>
    <row r="56" spans="1:13" ht="12.75">
      <c r="A56" s="12" t="s">
        <v>89</v>
      </c>
      <c r="B56" s="28">
        <f>B55/(B41*144)</f>
        <v>3.0783058422802188</v>
      </c>
      <c r="C56" s="21" t="s">
        <v>91</v>
      </c>
      <c r="D56" s="43">
        <f>D55/(D41*144)</f>
        <v>2.9743471752710846</v>
      </c>
      <c r="E56" s="36" t="s">
        <v>91</v>
      </c>
      <c r="F56" s="28">
        <f>F55/(F41*144)</f>
        <v>10.773075978613438</v>
      </c>
      <c r="G56" s="21" t="s">
        <v>91</v>
      </c>
      <c r="H56" s="43">
        <f>H55/(H41*144)</f>
        <v>2.803840566818287</v>
      </c>
      <c r="I56" s="36" t="s">
        <v>91</v>
      </c>
      <c r="J56" s="28">
        <f>J55/(J41*144)</f>
        <v>2.8055048526227266</v>
      </c>
      <c r="K56" s="21" t="s">
        <v>91</v>
      </c>
      <c r="L56" s="15"/>
      <c r="M56" s="12"/>
    </row>
    <row r="57" spans="1:13" ht="12.75">
      <c r="A57" s="12" t="s">
        <v>89</v>
      </c>
      <c r="B57" s="28">
        <f>B56*144</f>
        <v>443.2760412883515</v>
      </c>
      <c r="C57" s="21" t="s">
        <v>92</v>
      </c>
      <c r="D57" s="43">
        <f>D56*144</f>
        <v>428.3059932390362</v>
      </c>
      <c r="E57" s="36" t="s">
        <v>92</v>
      </c>
      <c r="F57" s="28">
        <f>F56*144</f>
        <v>1551.322940920335</v>
      </c>
      <c r="G57" s="21" t="s">
        <v>92</v>
      </c>
      <c r="H57" s="43">
        <f>H56*144</f>
        <v>403.75304162183335</v>
      </c>
      <c r="I57" s="36" t="s">
        <v>92</v>
      </c>
      <c r="J57" s="28">
        <f>J56*144</f>
        <v>403.9926987776726</v>
      </c>
      <c r="K57" s="21" t="s">
        <v>92</v>
      </c>
      <c r="L57" s="15"/>
      <c r="M57" s="12"/>
    </row>
    <row r="58" spans="1:13" ht="12.75">
      <c r="A58" s="12" t="s">
        <v>83</v>
      </c>
      <c r="B58" s="28">
        <f>((B17/2.3)*B35*12)/B18</f>
        <v>144.40288400147398</v>
      </c>
      <c r="C58" s="21" t="s">
        <v>91</v>
      </c>
      <c r="D58" s="43">
        <f>((D17/2.3)*D35*12)/D18</f>
        <v>115.52230720117919</v>
      </c>
      <c r="E58" s="36" t="s">
        <v>91</v>
      </c>
      <c r="F58" s="28">
        <f>((F17/2.3)*F35*12)/F18</f>
        <v>798.2169747968397</v>
      </c>
      <c r="G58" s="21" t="s">
        <v>91</v>
      </c>
      <c r="H58" s="43">
        <f>((H17/2.3)*H35*12)/H18</f>
        <v>1155.2230720117918</v>
      </c>
      <c r="I58" s="36" t="s">
        <v>91</v>
      </c>
      <c r="J58" s="28">
        <f>((J17/2.3)*J35*12)/J18</f>
        <v>577.6115360058959</v>
      </c>
      <c r="K58" s="21" t="s">
        <v>91</v>
      </c>
      <c r="L58" s="15"/>
      <c r="M58" s="12"/>
    </row>
    <row r="59" spans="1:13" ht="12.75">
      <c r="A59" s="12" t="s">
        <v>84</v>
      </c>
      <c r="B59" s="29">
        <f>(3.141*(B24/2)^2)/(B23*B18)</f>
        <v>0.002044921875</v>
      </c>
      <c r="C59" s="21" t="s">
        <v>85</v>
      </c>
      <c r="D59" s="44">
        <f>(3.141*(D24/2)^2)/(D23*D18)</f>
        <v>0.0049078125</v>
      </c>
      <c r="E59" s="36" t="s">
        <v>85</v>
      </c>
      <c r="F59" s="29">
        <f>(3.141*(F24/2)^2)/(F23*F18)</f>
        <v>0.03271875</v>
      </c>
      <c r="G59" s="21" t="s">
        <v>85</v>
      </c>
      <c r="H59" s="47"/>
      <c r="I59" s="48"/>
      <c r="J59" s="53"/>
      <c r="K59" s="54"/>
      <c r="L59" s="16"/>
      <c r="M59" s="16"/>
    </row>
    <row r="60" spans="1:13" ht="12.75">
      <c r="A60" s="12" t="s">
        <v>87</v>
      </c>
      <c r="B60" s="30">
        <f>B58/B59</f>
        <v>70615.35492717735</v>
      </c>
      <c r="C60" s="31" t="s">
        <v>91</v>
      </c>
      <c r="D60" s="45">
        <f>D58/D59</f>
        <v>23538.45164239245</v>
      </c>
      <c r="E60" s="46" t="s">
        <v>91</v>
      </c>
      <c r="F60" s="30">
        <f>F58/F59</f>
        <v>24396.316326168933</v>
      </c>
      <c r="G60" s="31" t="s">
        <v>91</v>
      </c>
      <c r="H60" s="49"/>
      <c r="I60" s="50"/>
      <c r="J60" s="55"/>
      <c r="K60" s="56"/>
      <c r="L60" s="16"/>
      <c r="M60" s="16"/>
    </row>
    <row r="61" spans="1:13" ht="12.75">
      <c r="A61" s="6"/>
      <c r="B61" s="9"/>
      <c r="C61" s="1"/>
      <c r="D61" s="9"/>
      <c r="E61" s="1"/>
      <c r="F61" s="9"/>
      <c r="G61" s="1"/>
      <c r="H61" s="9"/>
      <c r="I61" s="1"/>
      <c r="J61" s="9"/>
      <c r="K61" s="1"/>
      <c r="L61" s="9"/>
      <c r="M61" s="1"/>
    </row>
    <row r="62" spans="1:13" ht="12.75">
      <c r="A62" s="6"/>
      <c r="B62" s="9"/>
      <c r="C62" s="1"/>
      <c r="D62" s="9"/>
      <c r="E62" s="1"/>
      <c r="F62" s="9"/>
      <c r="G62" s="1"/>
      <c r="H62" s="9"/>
      <c r="I62" s="1"/>
      <c r="J62" s="9"/>
      <c r="K62" s="1"/>
      <c r="L62" s="9"/>
      <c r="M62" s="1"/>
    </row>
  </sheetData>
  <mergeCells count="8">
    <mergeCell ref="J15:K15"/>
    <mergeCell ref="L15:M15"/>
    <mergeCell ref="A11:H11"/>
    <mergeCell ref="A3:B3"/>
    <mergeCell ref="D15:E15"/>
    <mergeCell ref="B15:C15"/>
    <mergeCell ref="F15:G15"/>
    <mergeCell ref="H15:I1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M62"/>
  <sheetViews>
    <sheetView workbookViewId="0" topLeftCell="A1">
      <selection activeCell="L25" sqref="L25"/>
    </sheetView>
  </sheetViews>
  <sheetFormatPr defaultColWidth="11.00390625" defaultRowHeight="12.75"/>
  <cols>
    <col min="1" max="1" width="25.625" style="0" customWidth="1"/>
    <col min="2" max="13" width="9.75390625" style="0" customWidth="1"/>
  </cols>
  <sheetData>
    <row r="1" spans="1:3" s="1" customFormat="1" ht="24.75">
      <c r="A1" s="86" t="s">
        <v>31</v>
      </c>
      <c r="B1" s="87"/>
      <c r="C1" s="88"/>
    </row>
    <row r="2" spans="1:3" s="1" customFormat="1" ht="12.75">
      <c r="A2" s="25" t="s">
        <v>95</v>
      </c>
      <c r="B2" s="13"/>
      <c r="C2" s="20"/>
    </row>
    <row r="3" spans="1:3" s="1" customFormat="1" ht="12.75">
      <c r="A3" s="22"/>
      <c r="B3" s="13"/>
      <c r="C3" s="20"/>
    </row>
    <row r="4" spans="1:4" s="5" customFormat="1" ht="18">
      <c r="A4" s="89" t="s">
        <v>62</v>
      </c>
      <c r="B4" s="90"/>
      <c r="C4" s="91"/>
      <c r="D4" s="4"/>
    </row>
    <row r="5" spans="1:4" s="5" customFormat="1" ht="12.75">
      <c r="A5" s="4"/>
      <c r="D5" s="4"/>
    </row>
    <row r="6" spans="1:9" s="5" customFormat="1" ht="46.5" customHeight="1">
      <c r="A6" s="106" t="s">
        <v>30</v>
      </c>
      <c r="B6" s="111"/>
      <c r="C6" s="111"/>
      <c r="D6" s="111"/>
      <c r="E6" s="111"/>
      <c r="F6" s="111"/>
      <c r="G6" s="111"/>
      <c r="H6" s="111"/>
      <c r="I6" s="111"/>
    </row>
    <row r="7" spans="1:4" s="5" customFormat="1" ht="12.75">
      <c r="A7" s="4"/>
      <c r="D7" s="4"/>
    </row>
    <row r="8" spans="1:4" s="5" customFormat="1" ht="12.75">
      <c r="A8" s="4" t="s">
        <v>19</v>
      </c>
      <c r="D8" s="4"/>
    </row>
    <row r="9" spans="1:4" s="5" customFormat="1" ht="12.75">
      <c r="A9" s="4"/>
      <c r="D9" s="4"/>
    </row>
    <row r="10" spans="1:4" s="5" customFormat="1" ht="12.75">
      <c r="A10" s="4" t="s">
        <v>20</v>
      </c>
      <c r="D10" s="4"/>
    </row>
    <row r="11" spans="1:4" s="5" customFormat="1" ht="12.75">
      <c r="A11" s="4"/>
      <c r="D11" s="4"/>
    </row>
    <row r="12" spans="1:4" s="5" customFormat="1" ht="12.75">
      <c r="A12" s="4" t="s">
        <v>32</v>
      </c>
      <c r="D12" s="4"/>
    </row>
    <row r="13" spans="1:4" s="5" customFormat="1" ht="12.75">
      <c r="A13" s="4"/>
      <c r="D13" s="4"/>
    </row>
    <row r="14" spans="1:13" s="1" customFormat="1" ht="25.5" customHeight="1">
      <c r="A14" s="2"/>
      <c r="B14" s="112" t="s">
        <v>29</v>
      </c>
      <c r="C14" s="112"/>
      <c r="D14" s="110" t="s">
        <v>29</v>
      </c>
      <c r="E14" s="110"/>
      <c r="F14" s="112" t="s">
        <v>29</v>
      </c>
      <c r="G14" s="112"/>
      <c r="H14" s="110" t="s">
        <v>29</v>
      </c>
      <c r="I14" s="110"/>
      <c r="J14" s="110" t="s">
        <v>29</v>
      </c>
      <c r="K14" s="110"/>
      <c r="L14" s="104" t="s">
        <v>14</v>
      </c>
      <c r="M14" s="105"/>
    </row>
    <row r="15" spans="1:13" ht="12.75">
      <c r="A15" s="2" t="s">
        <v>67</v>
      </c>
      <c r="B15" s="17"/>
      <c r="C15" s="18" t="s">
        <v>68</v>
      </c>
      <c r="D15" s="32"/>
      <c r="E15" s="33" t="s">
        <v>68</v>
      </c>
      <c r="F15" s="17"/>
      <c r="G15" s="18" t="s">
        <v>68</v>
      </c>
      <c r="H15" s="32"/>
      <c r="I15" s="33" t="s">
        <v>68</v>
      </c>
      <c r="J15" s="17"/>
      <c r="K15" s="18" t="s">
        <v>68</v>
      </c>
      <c r="L15" s="6" t="s">
        <v>15</v>
      </c>
      <c r="M15" s="6"/>
    </row>
    <row r="16" spans="1:13" ht="12.75">
      <c r="A16" s="2" t="s">
        <v>97</v>
      </c>
      <c r="B16" s="19"/>
      <c r="C16" s="20" t="s">
        <v>81</v>
      </c>
      <c r="D16" s="34"/>
      <c r="E16" s="35" t="s">
        <v>81</v>
      </c>
      <c r="F16" s="19"/>
      <c r="G16" s="20" t="s">
        <v>81</v>
      </c>
      <c r="H16" s="34"/>
      <c r="I16" s="35" t="s">
        <v>81</v>
      </c>
      <c r="J16" s="19"/>
      <c r="K16" s="20" t="s">
        <v>81</v>
      </c>
      <c r="L16" s="6" t="s">
        <v>26</v>
      </c>
      <c r="M16" s="1"/>
    </row>
    <row r="17" spans="1:13" ht="12.75">
      <c r="A17" s="2" t="s">
        <v>65</v>
      </c>
      <c r="B17" s="19"/>
      <c r="C17" s="20" t="s">
        <v>82</v>
      </c>
      <c r="D17" s="34"/>
      <c r="E17" s="35" t="s">
        <v>82</v>
      </c>
      <c r="F17" s="19"/>
      <c r="G17" s="20" t="s">
        <v>82</v>
      </c>
      <c r="H17" s="34"/>
      <c r="I17" s="35" t="s">
        <v>82</v>
      </c>
      <c r="J17" s="19"/>
      <c r="K17" s="20" t="s">
        <v>82</v>
      </c>
      <c r="L17" s="6"/>
      <c r="M17" s="1"/>
    </row>
    <row r="18" spans="1:13" ht="12.75">
      <c r="A18" s="2" t="s">
        <v>98</v>
      </c>
      <c r="B18" s="19"/>
      <c r="C18" s="20" t="s">
        <v>82</v>
      </c>
      <c r="D18" s="34"/>
      <c r="E18" s="35" t="s">
        <v>82</v>
      </c>
      <c r="F18" s="19"/>
      <c r="G18" s="20" t="s">
        <v>82</v>
      </c>
      <c r="H18" s="34"/>
      <c r="I18" s="35" t="s">
        <v>82</v>
      </c>
      <c r="J18" s="19"/>
      <c r="K18" s="20" t="s">
        <v>82</v>
      </c>
      <c r="L18" s="6"/>
      <c r="M18" s="1"/>
    </row>
    <row r="19" spans="1:13" ht="12.75">
      <c r="A19" s="2" t="s">
        <v>99</v>
      </c>
      <c r="B19" s="19"/>
      <c r="C19" s="20" t="s">
        <v>82</v>
      </c>
      <c r="D19" s="34"/>
      <c r="E19" s="35" t="s">
        <v>82</v>
      </c>
      <c r="F19" s="19"/>
      <c r="G19" s="20" t="s">
        <v>82</v>
      </c>
      <c r="H19" s="34"/>
      <c r="I19" s="35" t="s">
        <v>82</v>
      </c>
      <c r="J19" s="19"/>
      <c r="K19" s="20" t="s">
        <v>82</v>
      </c>
      <c r="L19" s="6"/>
      <c r="M19" s="1"/>
    </row>
    <row r="20" spans="1:13" s="3" customFormat="1" ht="12.75">
      <c r="A20" s="2" t="s">
        <v>66</v>
      </c>
      <c r="B20" s="19"/>
      <c r="C20" s="21" t="s">
        <v>70</v>
      </c>
      <c r="D20" s="34"/>
      <c r="E20" s="36" t="s">
        <v>70</v>
      </c>
      <c r="F20" s="19"/>
      <c r="G20" s="21" t="s">
        <v>70</v>
      </c>
      <c r="H20" s="34"/>
      <c r="I20" s="36" t="s">
        <v>70</v>
      </c>
      <c r="J20" s="19"/>
      <c r="K20" s="21" t="s">
        <v>70</v>
      </c>
      <c r="L20" s="6" t="s">
        <v>24</v>
      </c>
      <c r="M20" s="6"/>
    </row>
    <row r="21" spans="1:13" ht="12.75">
      <c r="A21" s="2" t="s">
        <v>111</v>
      </c>
      <c r="B21" s="19"/>
      <c r="C21" s="20" t="s">
        <v>82</v>
      </c>
      <c r="D21" s="34"/>
      <c r="E21" s="35" t="s">
        <v>82</v>
      </c>
      <c r="F21" s="19"/>
      <c r="G21" s="20" t="s">
        <v>82</v>
      </c>
      <c r="H21" s="34"/>
      <c r="I21" s="36" t="s">
        <v>82</v>
      </c>
      <c r="J21" s="19"/>
      <c r="K21" s="20" t="s">
        <v>82</v>
      </c>
      <c r="L21" s="6" t="s">
        <v>27</v>
      </c>
      <c r="M21" s="1"/>
    </row>
    <row r="22" spans="1:13" ht="12.75">
      <c r="A22" s="2" t="s">
        <v>76</v>
      </c>
      <c r="B22" s="19"/>
      <c r="C22" s="20" t="s">
        <v>77</v>
      </c>
      <c r="D22" s="34"/>
      <c r="E22" s="35" t="s">
        <v>77</v>
      </c>
      <c r="F22" s="19"/>
      <c r="G22" s="20" t="s">
        <v>77</v>
      </c>
      <c r="H22" s="34"/>
      <c r="I22" s="36" t="s">
        <v>77</v>
      </c>
      <c r="J22" s="19"/>
      <c r="K22" s="20" t="s">
        <v>77</v>
      </c>
      <c r="L22" s="6" t="s">
        <v>28</v>
      </c>
      <c r="M22" s="1"/>
    </row>
    <row r="23" spans="1:12" ht="12.75">
      <c r="A23" s="2" t="s">
        <v>86</v>
      </c>
      <c r="B23" s="19"/>
      <c r="C23" s="20" t="s">
        <v>82</v>
      </c>
      <c r="D23" s="34"/>
      <c r="E23" s="35" t="s">
        <v>82</v>
      </c>
      <c r="F23" s="19"/>
      <c r="G23" s="20" t="s">
        <v>82</v>
      </c>
      <c r="H23" s="83"/>
      <c r="I23" s="35"/>
      <c r="J23" s="84"/>
      <c r="K23" s="52"/>
      <c r="L23" s="6" t="s">
        <v>12</v>
      </c>
    </row>
    <row r="24" spans="1:12" ht="12.75">
      <c r="A24" s="2" t="s">
        <v>17</v>
      </c>
      <c r="B24" s="19"/>
      <c r="C24" s="20" t="s">
        <v>82</v>
      </c>
      <c r="D24" s="34"/>
      <c r="E24" s="35" t="s">
        <v>82</v>
      </c>
      <c r="F24" s="19"/>
      <c r="G24" s="20" t="s">
        <v>82</v>
      </c>
      <c r="H24" s="83"/>
      <c r="I24" s="35"/>
      <c r="J24" s="84"/>
      <c r="K24" s="52"/>
      <c r="L24" s="6" t="s">
        <v>13</v>
      </c>
    </row>
    <row r="25" spans="1:11" ht="12.75">
      <c r="A25" s="2"/>
      <c r="B25" s="22"/>
      <c r="C25" s="20"/>
      <c r="D25" s="37"/>
      <c r="E25" s="35"/>
      <c r="F25" s="22"/>
      <c r="G25" s="20"/>
      <c r="H25" s="37"/>
      <c r="I25" s="35"/>
      <c r="J25" s="51"/>
      <c r="K25" s="52"/>
    </row>
    <row r="26" spans="1:13" ht="12.75">
      <c r="A26" s="2"/>
      <c r="B26" s="22"/>
      <c r="C26" s="20"/>
      <c r="D26" s="37"/>
      <c r="E26" s="35"/>
      <c r="F26" s="22"/>
      <c r="G26" s="20"/>
      <c r="H26" s="37"/>
      <c r="I26" s="35"/>
      <c r="J26" s="22"/>
      <c r="K26" s="20"/>
      <c r="L26" s="2"/>
      <c r="M26" s="1"/>
    </row>
    <row r="27" spans="1:13" ht="12.75">
      <c r="A27" s="2" t="s">
        <v>93</v>
      </c>
      <c r="B27" s="22"/>
      <c r="C27" s="20"/>
      <c r="D27" s="37"/>
      <c r="E27" s="35"/>
      <c r="F27" s="22"/>
      <c r="G27" s="20"/>
      <c r="H27" s="37"/>
      <c r="I27" s="35"/>
      <c r="J27" s="22"/>
      <c r="K27" s="20"/>
      <c r="L27" s="2"/>
      <c r="M27" s="1"/>
    </row>
    <row r="28" spans="1:13" ht="12.75">
      <c r="A28" s="7"/>
      <c r="B28" s="23"/>
      <c r="C28" s="24"/>
      <c r="D28" s="38"/>
      <c r="E28" s="39"/>
      <c r="F28" s="23"/>
      <c r="G28" s="24"/>
      <c r="H28" s="38"/>
      <c r="I28" s="39"/>
      <c r="J28" s="23"/>
      <c r="K28" s="24"/>
      <c r="L28" s="7"/>
      <c r="M28" s="7"/>
    </row>
    <row r="29" spans="1:13" s="11" customFormat="1" ht="12.75">
      <c r="A29" s="12" t="s">
        <v>96</v>
      </c>
      <c r="B29" s="25" t="e">
        <f>B35*2</f>
        <v>#DIV/0!</v>
      </c>
      <c r="C29" s="21" t="s">
        <v>81</v>
      </c>
      <c r="D29" s="40" t="e">
        <f>D35*2</f>
        <v>#DIV/0!</v>
      </c>
      <c r="E29" s="36" t="s">
        <v>81</v>
      </c>
      <c r="F29" s="25" t="e">
        <f>F35*2</f>
        <v>#DIV/0!</v>
      </c>
      <c r="G29" s="21" t="s">
        <v>81</v>
      </c>
      <c r="H29" s="40" t="e">
        <f>H35*2</f>
        <v>#DIV/0!</v>
      </c>
      <c r="I29" s="36" t="s">
        <v>81</v>
      </c>
      <c r="J29" s="25" t="e">
        <f>J35*2</f>
        <v>#DIV/0!</v>
      </c>
      <c r="K29" s="21" t="s">
        <v>81</v>
      </c>
      <c r="L29" s="12"/>
      <c r="M29" s="12"/>
    </row>
    <row r="30" spans="1:13" ht="12.75">
      <c r="A30" s="4" t="s">
        <v>69</v>
      </c>
      <c r="B30" s="22" t="e">
        <f>B29/B16</f>
        <v>#DIV/0!</v>
      </c>
      <c r="C30" s="26" t="s">
        <v>70</v>
      </c>
      <c r="D30" s="37" t="e">
        <f>D29/D16</f>
        <v>#DIV/0!</v>
      </c>
      <c r="E30" s="41" t="s">
        <v>70</v>
      </c>
      <c r="F30" s="22" t="e">
        <f>F29/F16</f>
        <v>#DIV/0!</v>
      </c>
      <c r="G30" s="26" t="s">
        <v>70</v>
      </c>
      <c r="H30" s="37" t="e">
        <f>H29/H16</f>
        <v>#DIV/0!</v>
      </c>
      <c r="I30" s="41" t="s">
        <v>70</v>
      </c>
      <c r="J30" s="22" t="e">
        <f>J29/J16</f>
        <v>#DIV/0!</v>
      </c>
      <c r="K30" s="26" t="s">
        <v>70</v>
      </c>
      <c r="L30" s="4"/>
      <c r="M30" s="4"/>
    </row>
    <row r="31" spans="1:13" ht="12.75">
      <c r="A31" s="12" t="s">
        <v>80</v>
      </c>
      <c r="B31" s="25">
        <f>B15/7.481</f>
        <v>0</v>
      </c>
      <c r="C31" s="21" t="s">
        <v>6</v>
      </c>
      <c r="D31" s="40">
        <f>D15/7.481</f>
        <v>0</v>
      </c>
      <c r="E31" s="36" t="s">
        <v>6</v>
      </c>
      <c r="F31" s="25">
        <f>F15/7.481</f>
        <v>0</v>
      </c>
      <c r="G31" s="21" t="s">
        <v>6</v>
      </c>
      <c r="H31" s="40">
        <f>H15/7.481</f>
        <v>0</v>
      </c>
      <c r="I31" s="36" t="s">
        <v>6</v>
      </c>
      <c r="J31" s="25">
        <f>J15/7.481</f>
        <v>0</v>
      </c>
      <c r="K31" s="21" t="s">
        <v>6</v>
      </c>
      <c r="L31" s="12"/>
      <c r="M31" s="12"/>
    </row>
    <row r="32" spans="1:13" ht="12.75">
      <c r="A32" s="12" t="s">
        <v>72</v>
      </c>
      <c r="B32" s="25" t="e">
        <f>((3.141*B36)/24)*((3*(B29^2))+(4*(B36^2)))</f>
        <v>#DIV/0!</v>
      </c>
      <c r="C32" s="21" t="s">
        <v>6</v>
      </c>
      <c r="D32" s="40" t="e">
        <f>((3.141*D36)/24)*((3*(D29^2))+(4*(D36^2)))</f>
        <v>#DIV/0!</v>
      </c>
      <c r="E32" s="36" t="s">
        <v>6</v>
      </c>
      <c r="F32" s="25" t="e">
        <f>((3.141*F36)/24)*((3*(F29^2))+(4*(F36^2)))</f>
        <v>#DIV/0!</v>
      </c>
      <c r="G32" s="21" t="s">
        <v>6</v>
      </c>
      <c r="H32" s="40" t="e">
        <f>((3.141*H36)/24)*((3*(H29^2))+(4*(H36^2)))</f>
        <v>#DIV/0!</v>
      </c>
      <c r="I32" s="36" t="s">
        <v>6</v>
      </c>
      <c r="J32" s="25" t="e">
        <f>((3.141*J36)/24)*((3*(J29^2))+(4*(J36^2)))</f>
        <v>#DIV/0!</v>
      </c>
      <c r="K32" s="21" t="s">
        <v>6</v>
      </c>
      <c r="L32" s="12"/>
      <c r="M32" s="12"/>
    </row>
    <row r="33" spans="1:13" ht="12.75">
      <c r="A33" s="12" t="s">
        <v>72</v>
      </c>
      <c r="B33" s="25" t="e">
        <f>B32*7.481</f>
        <v>#DIV/0!</v>
      </c>
      <c r="C33" s="21" t="s">
        <v>5</v>
      </c>
      <c r="D33" s="40" t="e">
        <f>D32*7.481</f>
        <v>#DIV/0!</v>
      </c>
      <c r="E33" s="36" t="s">
        <v>5</v>
      </c>
      <c r="F33" s="25" t="e">
        <f>F32*7.481</f>
        <v>#DIV/0!</v>
      </c>
      <c r="G33" s="21" t="s">
        <v>5</v>
      </c>
      <c r="H33" s="40" t="e">
        <f>H32*7.481</f>
        <v>#DIV/0!</v>
      </c>
      <c r="I33" s="36" t="s">
        <v>5</v>
      </c>
      <c r="J33" s="25" t="e">
        <f>J32*7.481</f>
        <v>#DIV/0!</v>
      </c>
      <c r="K33" s="21" t="s">
        <v>5</v>
      </c>
      <c r="L33" s="12"/>
      <c r="M33" s="12"/>
    </row>
    <row r="34" spans="1:13" ht="12.75">
      <c r="A34" s="4" t="s">
        <v>64</v>
      </c>
      <c r="B34" s="22" t="e">
        <f>B31+B32</f>
        <v>#DIV/0!</v>
      </c>
      <c r="C34" s="26" t="s">
        <v>6</v>
      </c>
      <c r="D34" s="37" t="e">
        <f>D31+D32</f>
        <v>#DIV/0!</v>
      </c>
      <c r="E34" s="41" t="s">
        <v>6</v>
      </c>
      <c r="F34" s="22" t="e">
        <f>F31+F32</f>
        <v>#DIV/0!</v>
      </c>
      <c r="G34" s="26" t="s">
        <v>6</v>
      </c>
      <c r="H34" s="37" t="e">
        <f>H31+H32</f>
        <v>#DIV/0!</v>
      </c>
      <c r="I34" s="41" t="s">
        <v>6</v>
      </c>
      <c r="J34" s="22" t="e">
        <f>J31+J32</f>
        <v>#DIV/0!</v>
      </c>
      <c r="K34" s="26" t="s">
        <v>6</v>
      </c>
      <c r="L34" s="4"/>
      <c r="M34" s="4"/>
    </row>
    <row r="35" spans="1:13" ht="12.75">
      <c r="A35" s="12" t="s">
        <v>101</v>
      </c>
      <c r="B35" s="25" t="e">
        <f>(B31/(B16*3.141))^0.5</f>
        <v>#DIV/0!</v>
      </c>
      <c r="C35" s="21" t="s">
        <v>4</v>
      </c>
      <c r="D35" s="40" t="e">
        <f>(D31/(D16*3.141))^0.5</f>
        <v>#DIV/0!</v>
      </c>
      <c r="E35" s="36" t="s">
        <v>4</v>
      </c>
      <c r="F35" s="25" t="e">
        <f>(F31/(F16*3.141))^0.5</f>
        <v>#DIV/0!</v>
      </c>
      <c r="G35" s="21" t="s">
        <v>4</v>
      </c>
      <c r="H35" s="40" t="e">
        <f>(H31/(H16*3.141))^0.5</f>
        <v>#DIV/0!</v>
      </c>
      <c r="I35" s="36" t="s">
        <v>4</v>
      </c>
      <c r="J35" s="25" t="e">
        <f>(J31/(J16*3.141))^0.5</f>
        <v>#DIV/0!</v>
      </c>
      <c r="K35" s="21" t="s">
        <v>4</v>
      </c>
      <c r="L35" s="12"/>
      <c r="M35" s="12"/>
    </row>
    <row r="36" spans="1:13" s="8" customFormat="1" ht="12.75">
      <c r="A36" s="12" t="s">
        <v>100</v>
      </c>
      <c r="B36" s="25" t="e">
        <f>B29*B20</f>
        <v>#DIV/0!</v>
      </c>
      <c r="C36" s="21"/>
      <c r="D36" s="40" t="e">
        <f>D29*D20</f>
        <v>#DIV/0!</v>
      </c>
      <c r="E36" s="36" t="s">
        <v>4</v>
      </c>
      <c r="F36" s="25" t="e">
        <f>F29*F20</f>
        <v>#DIV/0!</v>
      </c>
      <c r="G36" s="21"/>
      <c r="H36" s="40" t="e">
        <f>H29*H20</f>
        <v>#DIV/0!</v>
      </c>
      <c r="I36" s="36"/>
      <c r="J36" s="25" t="e">
        <f>J29*J20</f>
        <v>#DIV/0!</v>
      </c>
      <c r="K36" s="21"/>
      <c r="L36" s="12"/>
      <c r="M36" s="12"/>
    </row>
    <row r="37" spans="1:13" ht="12.75">
      <c r="A37" s="12" t="s">
        <v>102</v>
      </c>
      <c r="B37" s="25" t="e">
        <f>B29*3.141</f>
        <v>#DIV/0!</v>
      </c>
      <c r="C37" s="21" t="s">
        <v>4</v>
      </c>
      <c r="D37" s="40" t="e">
        <f>D29*3.141</f>
        <v>#DIV/0!</v>
      </c>
      <c r="E37" s="36" t="s">
        <v>4</v>
      </c>
      <c r="F37" s="25" t="e">
        <f>F29*3.141</f>
        <v>#DIV/0!</v>
      </c>
      <c r="G37" s="21" t="s">
        <v>4</v>
      </c>
      <c r="H37" s="40" t="e">
        <f>H29*3.141</f>
        <v>#DIV/0!</v>
      </c>
      <c r="I37" s="36" t="s">
        <v>4</v>
      </c>
      <c r="J37" s="25" t="e">
        <f>J29*3.141</f>
        <v>#DIV/0!</v>
      </c>
      <c r="K37" s="21" t="s">
        <v>4</v>
      </c>
      <c r="L37" s="12"/>
      <c r="M37" s="12"/>
    </row>
    <row r="38" spans="1:13" ht="12.75">
      <c r="A38" s="12" t="s">
        <v>103</v>
      </c>
      <c r="B38" s="25" t="e">
        <f>3.141*(B35^2)</f>
        <v>#DIV/0!</v>
      </c>
      <c r="C38" s="21" t="s">
        <v>7</v>
      </c>
      <c r="D38" s="40" t="e">
        <f>3.141*(D35^2)</f>
        <v>#DIV/0!</v>
      </c>
      <c r="E38" s="36" t="s">
        <v>7</v>
      </c>
      <c r="F38" s="25" t="e">
        <f>3.141*(F35^2)</f>
        <v>#DIV/0!</v>
      </c>
      <c r="G38" s="21" t="s">
        <v>7</v>
      </c>
      <c r="H38" s="40" t="e">
        <f>3.141*(H35^2)</f>
        <v>#DIV/0!</v>
      </c>
      <c r="I38" s="36" t="s">
        <v>7</v>
      </c>
      <c r="J38" s="25" t="e">
        <f>3.141*(J35^2)</f>
        <v>#DIV/0!</v>
      </c>
      <c r="K38" s="21" t="s">
        <v>7</v>
      </c>
      <c r="L38" s="12"/>
      <c r="M38" s="12"/>
    </row>
    <row r="39" spans="1:13" ht="12.75">
      <c r="A39" s="12" t="s">
        <v>104</v>
      </c>
      <c r="B39" s="25" t="e">
        <f>B37*B16</f>
        <v>#DIV/0!</v>
      </c>
      <c r="C39" s="21" t="s">
        <v>7</v>
      </c>
      <c r="D39" s="40" t="e">
        <f>D37*D16</f>
        <v>#DIV/0!</v>
      </c>
      <c r="E39" s="36" t="s">
        <v>7</v>
      </c>
      <c r="F39" s="25" t="e">
        <f>F37*F16</f>
        <v>#DIV/0!</v>
      </c>
      <c r="G39" s="21" t="s">
        <v>7</v>
      </c>
      <c r="H39" s="40" t="e">
        <f>H37*H16</f>
        <v>#DIV/0!</v>
      </c>
      <c r="I39" s="36" t="s">
        <v>7</v>
      </c>
      <c r="J39" s="25" t="e">
        <f>J37*J16</f>
        <v>#DIV/0!</v>
      </c>
      <c r="K39" s="21" t="s">
        <v>7</v>
      </c>
      <c r="L39" s="12"/>
      <c r="M39" s="12"/>
    </row>
    <row r="40" spans="1:13" ht="12.75">
      <c r="A40" s="12" t="s">
        <v>106</v>
      </c>
      <c r="B40" s="25" t="e">
        <f>B39+B38</f>
        <v>#DIV/0!</v>
      </c>
      <c r="C40" s="21" t="s">
        <v>7</v>
      </c>
      <c r="D40" s="40" t="e">
        <f>D39+D38</f>
        <v>#DIV/0!</v>
      </c>
      <c r="E40" s="36" t="s">
        <v>7</v>
      </c>
      <c r="F40" s="25" t="e">
        <f>F39+F38</f>
        <v>#DIV/0!</v>
      </c>
      <c r="G40" s="21" t="s">
        <v>7</v>
      </c>
      <c r="H40" s="40" t="e">
        <f>H39+H38</f>
        <v>#DIV/0!</v>
      </c>
      <c r="I40" s="36" t="s">
        <v>7</v>
      </c>
      <c r="J40" s="25" t="e">
        <f>J39+J38</f>
        <v>#DIV/0!</v>
      </c>
      <c r="K40" s="21" t="s">
        <v>7</v>
      </c>
      <c r="L40" s="12"/>
      <c r="M40" s="12"/>
    </row>
    <row r="41" spans="1:13" ht="12.75">
      <c r="A41" s="12" t="s">
        <v>105</v>
      </c>
      <c r="B41" s="25" t="e">
        <f>3.141*((B35+(B21/12))^2)</f>
        <v>#DIV/0!</v>
      </c>
      <c r="C41" s="21" t="s">
        <v>7</v>
      </c>
      <c r="D41" s="40" t="e">
        <f>3.141*((D35+(D21/12))^2)</f>
        <v>#DIV/0!</v>
      </c>
      <c r="E41" s="36" t="s">
        <v>7</v>
      </c>
      <c r="F41" s="25" t="e">
        <f>3.141*((F35+(F21/12))^2)</f>
        <v>#DIV/0!</v>
      </c>
      <c r="G41" s="21" t="s">
        <v>7</v>
      </c>
      <c r="H41" s="40" t="e">
        <f>3.141*((H35+(H21/12))^2)</f>
        <v>#DIV/0!</v>
      </c>
      <c r="I41" s="36" t="s">
        <v>7</v>
      </c>
      <c r="J41" s="25" t="e">
        <f>3.141*((J35+(J21/12))^2)</f>
        <v>#DIV/0!</v>
      </c>
      <c r="K41" s="21" t="s">
        <v>7</v>
      </c>
      <c r="L41" s="12"/>
      <c r="M41" s="12"/>
    </row>
    <row r="42" spans="1:13" ht="12.75">
      <c r="A42" s="4" t="s">
        <v>63</v>
      </c>
      <c r="B42" s="22" t="e">
        <f>B41+B40</f>
        <v>#DIV/0!</v>
      </c>
      <c r="C42" s="26"/>
      <c r="D42" s="37" t="e">
        <f>D41+D40</f>
        <v>#DIV/0!</v>
      </c>
      <c r="E42" s="41" t="s">
        <v>7</v>
      </c>
      <c r="F42" s="22" t="e">
        <f>F41+F40</f>
        <v>#DIV/0!</v>
      </c>
      <c r="G42" s="26"/>
      <c r="H42" s="37" t="e">
        <f>H41+H40</f>
        <v>#DIV/0!</v>
      </c>
      <c r="I42" s="41"/>
      <c r="J42" s="22" t="e">
        <f>J41+J40</f>
        <v>#DIV/0!</v>
      </c>
      <c r="K42" s="26"/>
      <c r="L42" s="4"/>
      <c r="M42" s="4"/>
    </row>
    <row r="43" spans="1:13" ht="12.75">
      <c r="A43" s="12" t="s">
        <v>73</v>
      </c>
      <c r="B43" s="25" t="e">
        <f>2*3.141*B35*(B35+B16)</f>
        <v>#DIV/0!</v>
      </c>
      <c r="C43" s="21"/>
      <c r="D43" s="40" t="e">
        <f>2*3.141*D35*(D35+D16)</f>
        <v>#DIV/0!</v>
      </c>
      <c r="E43" s="36" t="s">
        <v>7</v>
      </c>
      <c r="F43" s="25" t="e">
        <f>2*3.141*F35*(F35+F16)</f>
        <v>#DIV/0!</v>
      </c>
      <c r="G43" s="21"/>
      <c r="H43" s="40" t="e">
        <f>2*3.141*H35*(H35+H16)</f>
        <v>#DIV/0!</v>
      </c>
      <c r="I43" s="36"/>
      <c r="J43" s="25" t="e">
        <f>2*3.141*J35*(J35+J16)</f>
        <v>#DIV/0!</v>
      </c>
      <c r="K43" s="21"/>
      <c r="L43" s="12"/>
      <c r="M43" s="12"/>
    </row>
    <row r="44" spans="1:13" ht="12.75">
      <c r="A44" s="12" t="s">
        <v>107</v>
      </c>
      <c r="B44" s="25" t="e">
        <f>B38*(B18/12)</f>
        <v>#DIV/0!</v>
      </c>
      <c r="C44" s="21" t="s">
        <v>6</v>
      </c>
      <c r="D44" s="40" t="e">
        <f>D38*(D18/12)</f>
        <v>#DIV/0!</v>
      </c>
      <c r="E44" s="36" t="s">
        <v>6</v>
      </c>
      <c r="F44" s="25" t="e">
        <f>F38*(F18/12)</f>
        <v>#DIV/0!</v>
      </c>
      <c r="G44" s="21" t="s">
        <v>6</v>
      </c>
      <c r="H44" s="40" t="e">
        <f>H38*(H18/12)</f>
        <v>#DIV/0!</v>
      </c>
      <c r="I44" s="36" t="s">
        <v>6</v>
      </c>
      <c r="J44" s="25" t="e">
        <f>J38*(J18/12)</f>
        <v>#DIV/0!</v>
      </c>
      <c r="K44" s="21" t="s">
        <v>6</v>
      </c>
      <c r="L44" s="12"/>
      <c r="M44" s="12"/>
    </row>
    <row r="45" spans="1:13" ht="12.75">
      <c r="A45" s="12" t="s">
        <v>108</v>
      </c>
      <c r="B45" s="25" t="e">
        <f>B39*(B17/12)</f>
        <v>#DIV/0!</v>
      </c>
      <c r="C45" s="21" t="s">
        <v>6</v>
      </c>
      <c r="D45" s="40" t="e">
        <f>D39*(D17/12)</f>
        <v>#DIV/0!</v>
      </c>
      <c r="E45" s="36" t="s">
        <v>6</v>
      </c>
      <c r="F45" s="25" t="e">
        <f>F39*(F17/12)</f>
        <v>#DIV/0!</v>
      </c>
      <c r="G45" s="21" t="s">
        <v>6</v>
      </c>
      <c r="H45" s="40" t="e">
        <f>H39*(H17/12)</f>
        <v>#DIV/0!</v>
      </c>
      <c r="I45" s="36" t="s">
        <v>6</v>
      </c>
      <c r="J45" s="25" t="e">
        <f>J39*(J17/12)</f>
        <v>#DIV/0!</v>
      </c>
      <c r="K45" s="21" t="s">
        <v>6</v>
      </c>
      <c r="L45" s="12"/>
      <c r="M45" s="12"/>
    </row>
    <row r="46" spans="1:13" ht="12.75">
      <c r="A46" s="4" t="s">
        <v>109</v>
      </c>
      <c r="B46" s="22" t="e">
        <f>B45+B44</f>
        <v>#DIV/0!</v>
      </c>
      <c r="C46" s="26" t="s">
        <v>6</v>
      </c>
      <c r="D46" s="37" t="e">
        <f>D45+D44</f>
        <v>#DIV/0!</v>
      </c>
      <c r="E46" s="41" t="s">
        <v>6</v>
      </c>
      <c r="F46" s="22" t="e">
        <f>F45+F44</f>
        <v>#DIV/0!</v>
      </c>
      <c r="G46" s="26" t="s">
        <v>6</v>
      </c>
      <c r="H46" s="37" t="e">
        <f>H45+H44</f>
        <v>#DIV/0!</v>
      </c>
      <c r="I46" s="41" t="s">
        <v>6</v>
      </c>
      <c r="J46" s="22" t="e">
        <f>J45+J44</f>
        <v>#DIV/0!</v>
      </c>
      <c r="K46" s="26" t="s">
        <v>6</v>
      </c>
      <c r="L46" s="4"/>
      <c r="M46" s="4"/>
    </row>
    <row r="47" spans="1:13" ht="12.75">
      <c r="A47" s="12" t="s">
        <v>109</v>
      </c>
      <c r="B47" s="25" t="e">
        <f>B46/27</f>
        <v>#DIV/0!</v>
      </c>
      <c r="C47" s="21" t="s">
        <v>8</v>
      </c>
      <c r="D47" s="40" t="e">
        <f>D46/27</f>
        <v>#DIV/0!</v>
      </c>
      <c r="E47" s="36" t="s">
        <v>8</v>
      </c>
      <c r="F47" s="25" t="e">
        <f>F46/27</f>
        <v>#DIV/0!</v>
      </c>
      <c r="G47" s="21" t="s">
        <v>8</v>
      </c>
      <c r="H47" s="40" t="e">
        <f>H46/27</f>
        <v>#DIV/0!</v>
      </c>
      <c r="I47" s="36" t="s">
        <v>8</v>
      </c>
      <c r="J47" s="25" t="e">
        <f>J46/27</f>
        <v>#DIV/0!</v>
      </c>
      <c r="K47" s="21" t="s">
        <v>8</v>
      </c>
      <c r="L47" s="12"/>
      <c r="M47" s="12"/>
    </row>
    <row r="48" spans="1:13" ht="12.75">
      <c r="A48" s="4" t="s">
        <v>110</v>
      </c>
      <c r="B48" s="22" t="e">
        <f>B41*(B19/12)</f>
        <v>#DIV/0!</v>
      </c>
      <c r="C48" s="26" t="s">
        <v>6</v>
      </c>
      <c r="D48" s="37" t="e">
        <f>D41*(D19/12)</f>
        <v>#DIV/0!</v>
      </c>
      <c r="E48" s="41" t="s">
        <v>6</v>
      </c>
      <c r="F48" s="22" t="e">
        <f>F41*(F19/12)</f>
        <v>#DIV/0!</v>
      </c>
      <c r="G48" s="26" t="s">
        <v>6</v>
      </c>
      <c r="H48" s="37" t="e">
        <f>H41*(H19/12)</f>
        <v>#DIV/0!</v>
      </c>
      <c r="I48" s="41" t="s">
        <v>6</v>
      </c>
      <c r="J48" s="22" t="e">
        <f>J41*(J19/12)</f>
        <v>#DIV/0!</v>
      </c>
      <c r="K48" s="26" t="s">
        <v>6</v>
      </c>
      <c r="L48" s="4"/>
      <c r="M48" s="4"/>
    </row>
    <row r="49" spans="1:13" ht="12.75">
      <c r="A49" s="12" t="s">
        <v>110</v>
      </c>
      <c r="B49" s="25" t="e">
        <f>B48/27</f>
        <v>#DIV/0!</v>
      </c>
      <c r="C49" s="21" t="s">
        <v>8</v>
      </c>
      <c r="D49" s="40" t="e">
        <f>D48/27</f>
        <v>#DIV/0!</v>
      </c>
      <c r="E49" s="36" t="s">
        <v>8</v>
      </c>
      <c r="F49" s="25" t="e">
        <f>F48/27</f>
        <v>#DIV/0!</v>
      </c>
      <c r="G49" s="21" t="s">
        <v>8</v>
      </c>
      <c r="H49" s="40" t="e">
        <f>H48/27</f>
        <v>#DIV/0!</v>
      </c>
      <c r="I49" s="36" t="s">
        <v>8</v>
      </c>
      <c r="J49" s="25" t="e">
        <f>J48/27</f>
        <v>#DIV/0!</v>
      </c>
      <c r="K49" s="21" t="s">
        <v>8</v>
      </c>
      <c r="L49" s="12"/>
      <c r="M49" s="12"/>
    </row>
    <row r="50" spans="1:13" ht="12.75">
      <c r="A50" s="12" t="s">
        <v>64</v>
      </c>
      <c r="B50" s="25" t="e">
        <f>B46+B48</f>
        <v>#DIV/0!</v>
      </c>
      <c r="C50" s="21" t="s">
        <v>6</v>
      </c>
      <c r="D50" s="40" t="e">
        <f>D46+D48</f>
        <v>#DIV/0!</v>
      </c>
      <c r="E50" s="36" t="s">
        <v>6</v>
      </c>
      <c r="F50" s="25" t="e">
        <f>F46+F48</f>
        <v>#DIV/0!</v>
      </c>
      <c r="G50" s="21" t="s">
        <v>6</v>
      </c>
      <c r="H50" s="40" t="e">
        <f>H46+H48</f>
        <v>#DIV/0!</v>
      </c>
      <c r="I50" s="36" t="s">
        <v>6</v>
      </c>
      <c r="J50" s="25" t="e">
        <f>J46+J48</f>
        <v>#DIV/0!</v>
      </c>
      <c r="K50" s="21" t="s">
        <v>6</v>
      </c>
      <c r="L50" s="12"/>
      <c r="M50" s="12"/>
    </row>
    <row r="51" spans="1:13" ht="12.75">
      <c r="A51" s="4" t="s">
        <v>64</v>
      </c>
      <c r="B51" s="22" t="e">
        <f>B50/27</f>
        <v>#DIV/0!</v>
      </c>
      <c r="C51" s="26" t="s">
        <v>8</v>
      </c>
      <c r="D51" s="37" t="e">
        <f>D50/27</f>
        <v>#DIV/0!</v>
      </c>
      <c r="E51" s="41" t="s">
        <v>8</v>
      </c>
      <c r="F51" s="22" t="e">
        <f>F50/27</f>
        <v>#DIV/0!</v>
      </c>
      <c r="G51" s="26" t="s">
        <v>8</v>
      </c>
      <c r="H51" s="37" t="e">
        <f>H50/27</f>
        <v>#DIV/0!</v>
      </c>
      <c r="I51" s="41" t="s">
        <v>8</v>
      </c>
      <c r="J51" s="22" t="e">
        <f>J50/27</f>
        <v>#DIV/0!</v>
      </c>
      <c r="K51" s="26" t="s">
        <v>8</v>
      </c>
      <c r="L51" s="4"/>
      <c r="M51" s="4"/>
    </row>
    <row r="52" spans="1:13" ht="12.75">
      <c r="A52" s="4" t="s">
        <v>71</v>
      </c>
      <c r="B52" s="27" t="e">
        <f>B34/B50</f>
        <v>#DIV/0!</v>
      </c>
      <c r="C52" s="26" t="s">
        <v>70</v>
      </c>
      <c r="D52" s="42" t="e">
        <f>D34/D50</f>
        <v>#DIV/0!</v>
      </c>
      <c r="E52" s="41" t="s">
        <v>70</v>
      </c>
      <c r="F52" s="27" t="e">
        <f>F34/F50</f>
        <v>#DIV/0!</v>
      </c>
      <c r="G52" s="26" t="s">
        <v>70</v>
      </c>
      <c r="H52" s="42" t="e">
        <f>H34/H50</f>
        <v>#DIV/0!</v>
      </c>
      <c r="I52" s="41" t="s">
        <v>70</v>
      </c>
      <c r="J52" s="27" t="e">
        <f>J34/J50</f>
        <v>#DIV/0!</v>
      </c>
      <c r="K52" s="26" t="s">
        <v>70</v>
      </c>
      <c r="L52" s="14"/>
      <c r="M52" s="4"/>
    </row>
    <row r="53" spans="1:13" ht="12.75">
      <c r="A53" s="12" t="s">
        <v>78</v>
      </c>
      <c r="B53" s="28" t="e">
        <f>B50*B22</f>
        <v>#DIV/0!</v>
      </c>
      <c r="C53" s="21" t="s">
        <v>90</v>
      </c>
      <c r="D53" s="43" t="e">
        <f>D50*D22</f>
        <v>#DIV/0!</v>
      </c>
      <c r="E53" s="36" t="s">
        <v>90</v>
      </c>
      <c r="F53" s="28" t="e">
        <f>F50*F22</f>
        <v>#DIV/0!</v>
      </c>
      <c r="G53" s="21" t="s">
        <v>90</v>
      </c>
      <c r="H53" s="43" t="e">
        <f>H50*H22</f>
        <v>#DIV/0!</v>
      </c>
      <c r="I53" s="36" t="s">
        <v>90</v>
      </c>
      <c r="J53" s="28" t="e">
        <f>J50*J22</f>
        <v>#DIV/0!</v>
      </c>
      <c r="K53" s="21" t="s">
        <v>90</v>
      </c>
      <c r="L53" s="15"/>
      <c r="M53" s="12"/>
    </row>
    <row r="54" spans="1:13" ht="12.75">
      <c r="A54" s="12" t="s">
        <v>79</v>
      </c>
      <c r="B54" s="28" t="e">
        <f>(B15*8.34)+(B33*8.34)</f>
        <v>#DIV/0!</v>
      </c>
      <c r="C54" s="21" t="s">
        <v>90</v>
      </c>
      <c r="D54" s="43" t="e">
        <f>(D15*8.34)+(D33*8.34)</f>
        <v>#DIV/0!</v>
      </c>
      <c r="E54" s="36" t="s">
        <v>90</v>
      </c>
      <c r="F54" s="28" t="e">
        <f>(F15*8.34)+(F33*8.34)</f>
        <v>#DIV/0!</v>
      </c>
      <c r="G54" s="21" t="s">
        <v>90</v>
      </c>
      <c r="H54" s="43" t="e">
        <f>(H15*8.34)+(H33*8.34)</f>
        <v>#DIV/0!</v>
      </c>
      <c r="I54" s="36" t="s">
        <v>90</v>
      </c>
      <c r="J54" s="28" t="e">
        <f>(J15*8.34)+(J33*8.34)</f>
        <v>#DIV/0!</v>
      </c>
      <c r="K54" s="21" t="s">
        <v>90</v>
      </c>
      <c r="L54" s="15"/>
      <c r="M54" s="12"/>
    </row>
    <row r="55" spans="1:13" ht="12.75">
      <c r="A55" s="12" t="s">
        <v>88</v>
      </c>
      <c r="B55" s="28" t="e">
        <f>B54+B53</f>
        <v>#DIV/0!</v>
      </c>
      <c r="C55" s="21" t="s">
        <v>90</v>
      </c>
      <c r="D55" s="43" t="e">
        <f>D54+D53</f>
        <v>#DIV/0!</v>
      </c>
      <c r="E55" s="36" t="s">
        <v>90</v>
      </c>
      <c r="F55" s="28" t="e">
        <f>F54+F53</f>
        <v>#DIV/0!</v>
      </c>
      <c r="G55" s="21" t="s">
        <v>90</v>
      </c>
      <c r="H55" s="43" t="e">
        <f>H54+H53</f>
        <v>#DIV/0!</v>
      </c>
      <c r="I55" s="36" t="s">
        <v>90</v>
      </c>
      <c r="J55" s="28" t="e">
        <f>J54+J53</f>
        <v>#DIV/0!</v>
      </c>
      <c r="K55" s="21" t="s">
        <v>90</v>
      </c>
      <c r="L55" s="15"/>
      <c r="M55" s="12"/>
    </row>
    <row r="56" spans="1:13" ht="12.75">
      <c r="A56" s="12" t="s">
        <v>89</v>
      </c>
      <c r="B56" s="28" t="e">
        <f>B55/(B41*144)</f>
        <v>#DIV/0!</v>
      </c>
      <c r="C56" s="21" t="s">
        <v>91</v>
      </c>
      <c r="D56" s="43" t="e">
        <f>D55/(D41*144)</f>
        <v>#DIV/0!</v>
      </c>
      <c r="E56" s="36" t="s">
        <v>91</v>
      </c>
      <c r="F56" s="28" t="e">
        <f>F55/(F41*144)</f>
        <v>#DIV/0!</v>
      </c>
      <c r="G56" s="21" t="s">
        <v>91</v>
      </c>
      <c r="H56" s="43" t="e">
        <f>H55/(H41*144)</f>
        <v>#DIV/0!</v>
      </c>
      <c r="I56" s="36" t="s">
        <v>91</v>
      </c>
      <c r="J56" s="28" t="e">
        <f>J55/(J41*144)</f>
        <v>#DIV/0!</v>
      </c>
      <c r="K56" s="21" t="s">
        <v>91</v>
      </c>
      <c r="L56" s="15"/>
      <c r="M56" s="12"/>
    </row>
    <row r="57" spans="1:13" ht="12.75">
      <c r="A57" s="12" t="s">
        <v>89</v>
      </c>
      <c r="B57" s="28" t="e">
        <f>B56*144</f>
        <v>#DIV/0!</v>
      </c>
      <c r="C57" s="21" t="s">
        <v>92</v>
      </c>
      <c r="D57" s="43" t="e">
        <f>D56*144</f>
        <v>#DIV/0!</v>
      </c>
      <c r="E57" s="36" t="s">
        <v>92</v>
      </c>
      <c r="F57" s="28" t="e">
        <f>F56*144</f>
        <v>#DIV/0!</v>
      </c>
      <c r="G57" s="21" t="s">
        <v>92</v>
      </c>
      <c r="H57" s="43" t="e">
        <f>H56*144</f>
        <v>#DIV/0!</v>
      </c>
      <c r="I57" s="36" t="s">
        <v>92</v>
      </c>
      <c r="J57" s="28" t="e">
        <f>J56*144</f>
        <v>#DIV/0!</v>
      </c>
      <c r="K57" s="21" t="s">
        <v>92</v>
      </c>
      <c r="L57" s="15"/>
      <c r="M57" s="12"/>
    </row>
    <row r="58" spans="1:13" ht="12.75">
      <c r="A58" s="12" t="s">
        <v>83</v>
      </c>
      <c r="B58" s="28" t="e">
        <f>((B16/2.3)*B35*12)/B17</f>
        <v>#DIV/0!</v>
      </c>
      <c r="C58" s="21" t="s">
        <v>91</v>
      </c>
      <c r="D58" s="43" t="e">
        <f>((D16/2.3)*D35*12)/D17</f>
        <v>#DIV/0!</v>
      </c>
      <c r="E58" s="36" t="s">
        <v>91</v>
      </c>
      <c r="F58" s="28" t="e">
        <f>((F16/2.3)*F35*12)/F17</f>
        <v>#DIV/0!</v>
      </c>
      <c r="G58" s="21" t="s">
        <v>91</v>
      </c>
      <c r="H58" s="43" t="e">
        <f>((H16/2.3)*H35*12)/H17</f>
        <v>#DIV/0!</v>
      </c>
      <c r="I58" s="36" t="s">
        <v>91</v>
      </c>
      <c r="J58" s="28" t="e">
        <f>((J16/2.3)*J35*12)/J17</f>
        <v>#DIV/0!</v>
      </c>
      <c r="K58" s="21" t="s">
        <v>91</v>
      </c>
      <c r="L58" s="15"/>
      <c r="M58" s="12"/>
    </row>
    <row r="59" spans="1:13" ht="12.75">
      <c r="A59" s="12" t="s">
        <v>84</v>
      </c>
      <c r="B59" s="29" t="e">
        <f>(3.141*(B24/2)^2)/(B23*B17)</f>
        <v>#DIV/0!</v>
      </c>
      <c r="C59" s="21" t="s">
        <v>85</v>
      </c>
      <c r="D59" s="44" t="e">
        <f>(3.141*(D24/2)^2)/(D23*D17)</f>
        <v>#DIV/0!</v>
      </c>
      <c r="E59" s="36" t="s">
        <v>85</v>
      </c>
      <c r="F59" s="29" t="e">
        <f>(3.141*(F24/2)^2)/(F23*F17)</f>
        <v>#DIV/0!</v>
      </c>
      <c r="G59" s="21" t="s">
        <v>85</v>
      </c>
      <c r="H59" s="47"/>
      <c r="I59" s="48"/>
      <c r="J59" s="53"/>
      <c r="K59" s="54"/>
      <c r="L59" s="16"/>
      <c r="M59" s="16"/>
    </row>
    <row r="60" spans="1:13" ht="12.75">
      <c r="A60" s="12" t="s">
        <v>87</v>
      </c>
      <c r="B60" s="30" t="e">
        <f>B58/B59</f>
        <v>#DIV/0!</v>
      </c>
      <c r="C60" s="31" t="s">
        <v>91</v>
      </c>
      <c r="D60" s="45" t="e">
        <f>D58/D59</f>
        <v>#DIV/0!</v>
      </c>
      <c r="E60" s="46" t="s">
        <v>91</v>
      </c>
      <c r="F60" s="30" t="e">
        <f>F58/F59</f>
        <v>#DIV/0!</v>
      </c>
      <c r="G60" s="31" t="s">
        <v>91</v>
      </c>
      <c r="H60" s="49"/>
      <c r="I60" s="50"/>
      <c r="J60" s="55"/>
      <c r="K60" s="56"/>
      <c r="L60" s="16"/>
      <c r="M60" s="16"/>
    </row>
    <row r="61" spans="1:13" ht="12.75">
      <c r="A61" s="6"/>
      <c r="B61" s="9"/>
      <c r="C61" s="1"/>
      <c r="D61" s="9"/>
      <c r="E61" s="1"/>
      <c r="F61" s="9"/>
      <c r="G61" s="1"/>
      <c r="H61" s="9"/>
      <c r="I61" s="1"/>
      <c r="J61" s="9"/>
      <c r="K61" s="1"/>
      <c r="L61" s="9"/>
      <c r="M61" s="1"/>
    </row>
    <row r="62" spans="1:13" ht="12.75">
      <c r="A62" s="6"/>
      <c r="B62" s="9"/>
      <c r="C62" s="1"/>
      <c r="D62" s="9"/>
      <c r="E62" s="1"/>
      <c r="F62" s="9"/>
      <c r="G62" s="1"/>
      <c r="H62" s="9"/>
      <c r="I62" s="1"/>
      <c r="J62" s="9"/>
      <c r="K62" s="1"/>
      <c r="L62" s="9"/>
      <c r="M62" s="1"/>
    </row>
  </sheetData>
  <mergeCells count="7">
    <mergeCell ref="J14:K14"/>
    <mergeCell ref="L14:M14"/>
    <mergeCell ref="A6:I6"/>
    <mergeCell ref="B14:C14"/>
    <mergeCell ref="D14:E14"/>
    <mergeCell ref="F14:G14"/>
    <mergeCell ref="H14:I14"/>
  </mergeCells>
  <printOptions/>
  <pageMargins left="0.75" right="0.75" top="1" bottom="1" header="0.5" footer="0.5"/>
  <pageSetup orientation="portrait"/>
</worksheet>
</file>

<file path=xl/worksheets/sheet3.xml><?xml version="1.0" encoding="utf-8"?>
<worksheet xmlns="http://schemas.openxmlformats.org/spreadsheetml/2006/main" xmlns:r="http://schemas.openxmlformats.org/officeDocument/2006/relationships">
  <dimension ref="A1:M107"/>
  <sheetViews>
    <sheetView workbookViewId="0" topLeftCell="A1">
      <selection activeCell="A1" sqref="A1:D1"/>
    </sheetView>
  </sheetViews>
  <sheetFormatPr defaultColWidth="11.00390625" defaultRowHeight="12.75"/>
  <cols>
    <col min="2" max="2" width="14.00390625" style="0" customWidth="1"/>
    <col min="4" max="4" width="13.125" style="0" customWidth="1"/>
    <col min="6" max="6" width="14.375" style="0" customWidth="1"/>
  </cols>
  <sheetData>
    <row r="1" spans="1:4" s="1" customFormat="1" ht="24.75">
      <c r="A1" s="92" t="s">
        <v>2</v>
      </c>
      <c r="B1" s="93"/>
      <c r="C1" s="93"/>
      <c r="D1" s="94"/>
    </row>
    <row r="2" spans="1:7" ht="12.75">
      <c r="A2" s="2"/>
      <c r="B2" s="10"/>
      <c r="C2" s="6"/>
      <c r="D2" s="10"/>
      <c r="E2" s="6"/>
      <c r="F2" s="10"/>
      <c r="G2" s="6"/>
    </row>
    <row r="3" spans="1:7" ht="12.75">
      <c r="A3" s="2" t="s">
        <v>34</v>
      </c>
      <c r="B3" s="2"/>
      <c r="C3" s="1"/>
      <c r="D3" s="2"/>
      <c r="E3" s="1"/>
      <c r="F3" s="2"/>
      <c r="G3" s="1"/>
    </row>
    <row r="4" spans="1:7" ht="12.75">
      <c r="A4" s="2"/>
      <c r="B4" s="2"/>
      <c r="C4" s="1"/>
      <c r="D4" s="2"/>
      <c r="E4" s="1"/>
      <c r="F4" s="2"/>
      <c r="G4" s="1"/>
    </row>
    <row r="5" spans="1:7" s="3" customFormat="1" ht="12.75">
      <c r="A5" s="2"/>
      <c r="B5" s="2"/>
      <c r="C5" s="6"/>
      <c r="D5" s="2"/>
      <c r="E5" s="6"/>
      <c r="F5" s="2"/>
      <c r="G5" s="6"/>
    </row>
    <row r="6" spans="1:7" ht="12.75">
      <c r="A6" s="2"/>
      <c r="B6" s="2"/>
      <c r="C6" s="1"/>
      <c r="D6" s="2"/>
      <c r="E6" s="1"/>
      <c r="F6" s="2"/>
      <c r="G6" s="1"/>
    </row>
    <row r="7" spans="1:7" ht="12.75">
      <c r="A7" s="2"/>
      <c r="B7" s="2"/>
      <c r="C7" s="1"/>
      <c r="D7" s="2"/>
      <c r="E7" s="1"/>
      <c r="F7" s="2"/>
      <c r="G7" s="1"/>
    </row>
    <row r="8" spans="1:7" ht="12.75">
      <c r="A8" s="2" t="s">
        <v>1</v>
      </c>
      <c r="B8" s="2"/>
      <c r="C8" s="1"/>
      <c r="D8" s="2"/>
      <c r="E8" s="1"/>
      <c r="F8" s="2"/>
      <c r="G8" s="1"/>
    </row>
    <row r="9" spans="1:7" ht="12.75">
      <c r="A9" s="2"/>
      <c r="B9" s="2"/>
      <c r="C9" s="1"/>
      <c r="D9" s="2"/>
      <c r="E9" s="1"/>
      <c r="F9" s="2"/>
      <c r="G9" s="1"/>
    </row>
    <row r="10" spans="1:9" s="1" customFormat="1" ht="25.5" customHeight="1">
      <c r="A10" s="2"/>
      <c r="B10" s="113" t="s">
        <v>23</v>
      </c>
      <c r="C10" s="113"/>
      <c r="D10" s="113" t="s">
        <v>35</v>
      </c>
      <c r="E10" s="113"/>
      <c r="F10" s="113" t="s">
        <v>33</v>
      </c>
      <c r="G10" s="113"/>
      <c r="H10" s="104" t="s">
        <v>14</v>
      </c>
      <c r="I10" s="104"/>
    </row>
    <row r="11" spans="1:9" ht="12.75">
      <c r="A11" s="2" t="s">
        <v>67</v>
      </c>
      <c r="B11" s="80">
        <v>100000</v>
      </c>
      <c r="C11" s="18" t="s">
        <v>68</v>
      </c>
      <c r="D11" s="81">
        <v>100000</v>
      </c>
      <c r="E11" s="33" t="s">
        <v>68</v>
      </c>
      <c r="F11" s="80">
        <v>100000</v>
      </c>
      <c r="G11" s="18" t="s">
        <v>68</v>
      </c>
      <c r="H11" s="6" t="s">
        <v>15</v>
      </c>
      <c r="I11" s="6"/>
    </row>
    <row r="12" spans="1:9" ht="12.75">
      <c r="A12" s="2" t="s">
        <v>97</v>
      </c>
      <c r="B12" s="25">
        <v>8</v>
      </c>
      <c r="C12" s="21" t="s">
        <v>81</v>
      </c>
      <c r="D12" s="40">
        <v>12</v>
      </c>
      <c r="E12" s="36" t="s">
        <v>81</v>
      </c>
      <c r="F12" s="25">
        <v>16</v>
      </c>
      <c r="G12" s="21" t="s">
        <v>81</v>
      </c>
      <c r="H12" s="6" t="s">
        <v>26</v>
      </c>
      <c r="I12" s="1"/>
    </row>
    <row r="13" spans="1:9" ht="12.75">
      <c r="A13" s="2" t="s">
        <v>65</v>
      </c>
      <c r="B13" s="25">
        <v>2.25</v>
      </c>
      <c r="C13" s="21" t="s">
        <v>82</v>
      </c>
      <c r="D13" s="40">
        <v>2.25</v>
      </c>
      <c r="E13" s="36" t="s">
        <v>82</v>
      </c>
      <c r="F13" s="25">
        <v>2.25</v>
      </c>
      <c r="G13" s="21" t="s">
        <v>82</v>
      </c>
      <c r="H13" s="6"/>
      <c r="I13" s="1"/>
    </row>
    <row r="14" spans="1:9" ht="12.75">
      <c r="A14" s="2" t="s">
        <v>98</v>
      </c>
      <c r="B14" s="25">
        <v>1.75</v>
      </c>
      <c r="C14" s="21" t="s">
        <v>82</v>
      </c>
      <c r="D14" s="40">
        <v>1.75</v>
      </c>
      <c r="E14" s="36" t="s">
        <v>82</v>
      </c>
      <c r="F14" s="25">
        <v>1.75</v>
      </c>
      <c r="G14" s="21" t="s">
        <v>82</v>
      </c>
      <c r="H14" s="6"/>
      <c r="I14" s="1"/>
    </row>
    <row r="15" spans="1:9" ht="12.75">
      <c r="A15" s="2" t="s">
        <v>99</v>
      </c>
      <c r="B15" s="25">
        <v>8</v>
      </c>
      <c r="C15" s="21" t="s">
        <v>82</v>
      </c>
      <c r="D15" s="40">
        <v>8</v>
      </c>
      <c r="E15" s="36" t="s">
        <v>82</v>
      </c>
      <c r="F15" s="25">
        <v>8</v>
      </c>
      <c r="G15" s="21" t="s">
        <v>82</v>
      </c>
      <c r="H15" s="6"/>
      <c r="I15" s="1"/>
    </row>
    <row r="16" spans="1:9" s="3" customFormat="1" ht="12.75">
      <c r="A16" s="2" t="s">
        <v>66</v>
      </c>
      <c r="B16" s="25">
        <v>0.1</v>
      </c>
      <c r="C16" s="21" t="s">
        <v>70</v>
      </c>
      <c r="D16" s="40">
        <v>0.1</v>
      </c>
      <c r="E16" s="36" t="s">
        <v>70</v>
      </c>
      <c r="F16" s="25">
        <v>0.1</v>
      </c>
      <c r="G16" s="21" t="s">
        <v>70</v>
      </c>
      <c r="H16" s="6" t="s">
        <v>24</v>
      </c>
      <c r="I16" s="6"/>
    </row>
    <row r="17" spans="1:9" ht="12.75">
      <c r="A17" s="2" t="s">
        <v>111</v>
      </c>
      <c r="B17" s="25">
        <v>6</v>
      </c>
      <c r="C17" s="21" t="s">
        <v>82</v>
      </c>
      <c r="D17" s="40">
        <v>6</v>
      </c>
      <c r="E17" s="36" t="s">
        <v>82</v>
      </c>
      <c r="F17" s="25">
        <v>6</v>
      </c>
      <c r="G17" s="21" t="s">
        <v>82</v>
      </c>
      <c r="H17" s="6" t="s">
        <v>27</v>
      </c>
      <c r="I17" s="1"/>
    </row>
    <row r="18" spans="1:9" ht="12.75">
      <c r="A18" s="2" t="s">
        <v>76</v>
      </c>
      <c r="B18" s="25">
        <v>100</v>
      </c>
      <c r="C18" s="21" t="s">
        <v>77</v>
      </c>
      <c r="D18" s="40">
        <v>100</v>
      </c>
      <c r="E18" s="36" t="s">
        <v>77</v>
      </c>
      <c r="F18" s="25">
        <v>100</v>
      </c>
      <c r="G18" s="21" t="s">
        <v>77</v>
      </c>
      <c r="H18" s="6" t="s">
        <v>28</v>
      </c>
      <c r="I18" s="1"/>
    </row>
    <row r="19" spans="1:8" ht="12.75">
      <c r="A19" s="2" t="s">
        <v>86</v>
      </c>
      <c r="B19" s="25">
        <v>12</v>
      </c>
      <c r="C19" s="21" t="s">
        <v>82</v>
      </c>
      <c r="D19" s="40">
        <v>6</v>
      </c>
      <c r="E19" s="36" t="s">
        <v>82</v>
      </c>
      <c r="F19" s="25">
        <v>6</v>
      </c>
      <c r="G19" s="21" t="s">
        <v>82</v>
      </c>
      <c r="H19" s="6" t="s">
        <v>16</v>
      </c>
    </row>
    <row r="20" spans="1:8" ht="12.75">
      <c r="A20" s="2" t="s">
        <v>17</v>
      </c>
      <c r="B20" s="25">
        <v>0.5</v>
      </c>
      <c r="C20" s="21" t="s">
        <v>82</v>
      </c>
      <c r="D20" s="40">
        <v>0.5</v>
      </c>
      <c r="E20" s="36" t="s">
        <v>82</v>
      </c>
      <c r="F20" s="25">
        <v>0.5</v>
      </c>
      <c r="G20" s="21" t="s">
        <v>82</v>
      </c>
      <c r="H20" s="6" t="s">
        <v>25</v>
      </c>
    </row>
    <row r="21" spans="1:7" ht="12.75">
      <c r="A21" s="2"/>
      <c r="B21" s="22"/>
      <c r="C21" s="20"/>
      <c r="D21" s="37"/>
      <c r="E21" s="35"/>
      <c r="F21" s="22"/>
      <c r="G21" s="20"/>
    </row>
    <row r="22" spans="1:9" ht="12.75">
      <c r="A22" s="2"/>
      <c r="B22" s="22"/>
      <c r="C22" s="20"/>
      <c r="D22" s="37"/>
      <c r="E22" s="35"/>
      <c r="F22" s="22"/>
      <c r="G22" s="20"/>
      <c r="H22" s="2"/>
      <c r="I22" s="1"/>
    </row>
    <row r="23" spans="1:9" ht="12.75">
      <c r="A23" s="2" t="s">
        <v>93</v>
      </c>
      <c r="B23" s="22"/>
      <c r="C23" s="20"/>
      <c r="D23" s="37"/>
      <c r="E23" s="35"/>
      <c r="F23" s="22"/>
      <c r="G23" s="20"/>
      <c r="H23" s="2"/>
      <c r="I23" s="1"/>
    </row>
    <row r="24" spans="1:9" ht="12.75">
      <c r="A24" s="7"/>
      <c r="B24" s="23"/>
      <c r="C24" s="24"/>
      <c r="D24" s="38"/>
      <c r="E24" s="39"/>
      <c r="F24" s="23"/>
      <c r="G24" s="24"/>
      <c r="H24" s="7"/>
      <c r="I24" s="7"/>
    </row>
    <row r="25" spans="1:9" s="11" customFormat="1" ht="12.75">
      <c r="A25" s="12" t="s">
        <v>96</v>
      </c>
      <c r="B25" s="25">
        <f>B31*2</f>
        <v>46.12869905602641</v>
      </c>
      <c r="C25" s="21" t="s">
        <v>81</v>
      </c>
      <c r="D25" s="40">
        <f>D31*2</f>
        <v>37.663925061889586</v>
      </c>
      <c r="E25" s="36" t="s">
        <v>81</v>
      </c>
      <c r="F25" s="25">
        <f>F31*2</f>
        <v>32.61791590982977</v>
      </c>
      <c r="G25" s="21" t="s">
        <v>81</v>
      </c>
      <c r="H25" s="12"/>
      <c r="I25" s="12"/>
    </row>
    <row r="26" spans="1:9" ht="12.75">
      <c r="A26" s="4" t="s">
        <v>69</v>
      </c>
      <c r="B26" s="22">
        <f>B25/B12</f>
        <v>5.766087382003302</v>
      </c>
      <c r="C26" s="26" t="s">
        <v>70</v>
      </c>
      <c r="D26" s="37">
        <f>D25/D12</f>
        <v>3.1386604218241323</v>
      </c>
      <c r="E26" s="41" t="s">
        <v>70</v>
      </c>
      <c r="F26" s="22">
        <f>F25/F12</f>
        <v>2.0386197443643606</v>
      </c>
      <c r="G26" s="26" t="s">
        <v>70</v>
      </c>
      <c r="H26" s="4"/>
      <c r="I26" s="4"/>
    </row>
    <row r="27" spans="1:9" ht="12.75">
      <c r="A27" s="12" t="s">
        <v>80</v>
      </c>
      <c r="B27" s="25">
        <f>B11/7.481</f>
        <v>13367.19689881032</v>
      </c>
      <c r="C27" s="21" t="s">
        <v>6</v>
      </c>
      <c r="D27" s="40">
        <f>D11/7.481</f>
        <v>13367.19689881032</v>
      </c>
      <c r="E27" s="36" t="s">
        <v>6</v>
      </c>
      <c r="F27" s="25">
        <f>F11/7.481</f>
        <v>13367.19689881032</v>
      </c>
      <c r="G27" s="21" t="s">
        <v>6</v>
      </c>
      <c r="H27" s="12"/>
      <c r="I27" s="12"/>
    </row>
    <row r="28" spans="1:9" ht="12.75">
      <c r="A28" s="12" t="s">
        <v>72</v>
      </c>
      <c r="B28" s="25">
        <f>((3.141*B32)/24)*((3*(B25^2))+(4*(B32^2)))</f>
        <v>3905.2055521298494</v>
      </c>
      <c r="C28" s="21" t="s">
        <v>6</v>
      </c>
      <c r="D28" s="40">
        <f>((3.141*D32)/24)*((3*(D25^2))+(4*(D32^2)))</f>
        <v>2125.7246540893284</v>
      </c>
      <c r="E28" s="36" t="s">
        <v>6</v>
      </c>
      <c r="F28" s="25">
        <f>((3.141*F32)/24)*((3*(F25^2))+(4*(F32^2)))</f>
        <v>1380.6986639191855</v>
      </c>
      <c r="G28" s="21" t="s">
        <v>6</v>
      </c>
      <c r="H28" s="12"/>
      <c r="I28" s="12"/>
    </row>
    <row r="29" spans="1:9" ht="12.75">
      <c r="A29" s="12" t="s">
        <v>72</v>
      </c>
      <c r="B29" s="25">
        <f>B28*7.481</f>
        <v>29214.842735483402</v>
      </c>
      <c r="C29" s="21" t="s">
        <v>5</v>
      </c>
      <c r="D29" s="40">
        <f>D28*7.481</f>
        <v>15902.546137242265</v>
      </c>
      <c r="E29" s="36" t="s">
        <v>5</v>
      </c>
      <c r="F29" s="25">
        <f>F28*7.481</f>
        <v>10329.006704779427</v>
      </c>
      <c r="G29" s="21" t="s">
        <v>5</v>
      </c>
      <c r="H29" s="12"/>
      <c r="I29" s="12"/>
    </row>
    <row r="30" spans="1:9" ht="12.75">
      <c r="A30" s="4" t="s">
        <v>64</v>
      </c>
      <c r="B30" s="22">
        <f>B27+B28</f>
        <v>17272.402450940168</v>
      </c>
      <c r="C30" s="26" t="s">
        <v>6</v>
      </c>
      <c r="D30" s="37">
        <f>D27+D28</f>
        <v>15492.921552899648</v>
      </c>
      <c r="E30" s="41" t="s">
        <v>6</v>
      </c>
      <c r="F30" s="22">
        <f>F27+F28</f>
        <v>14747.895562729505</v>
      </c>
      <c r="G30" s="26" t="s">
        <v>6</v>
      </c>
      <c r="H30" s="4"/>
      <c r="I30" s="4"/>
    </row>
    <row r="31" spans="1:9" ht="12.75">
      <c r="A31" s="12" t="s">
        <v>101</v>
      </c>
      <c r="B31" s="25">
        <f>(B27/(B12*3.141))^0.5</f>
        <v>23.064349528013206</v>
      </c>
      <c r="C31" s="21" t="s">
        <v>4</v>
      </c>
      <c r="D31" s="40">
        <f>(D27/(D12*3.141))^0.5</f>
        <v>18.831962530944793</v>
      </c>
      <c r="E31" s="36" t="s">
        <v>4</v>
      </c>
      <c r="F31" s="25">
        <f>(F27/(F12*3.141))^0.5</f>
        <v>16.308957954914884</v>
      </c>
      <c r="G31" s="21" t="s">
        <v>4</v>
      </c>
      <c r="H31" s="12"/>
      <c r="I31" s="12"/>
    </row>
    <row r="32" spans="1:9" s="8" customFormat="1" ht="12.75">
      <c r="A32" s="12" t="s">
        <v>100</v>
      </c>
      <c r="B32" s="25">
        <f>B25*B16</f>
        <v>4.612869905602642</v>
      </c>
      <c r="C32" s="21"/>
      <c r="D32" s="40">
        <f>D25*D16</f>
        <v>3.766392506188959</v>
      </c>
      <c r="E32" s="36" t="s">
        <v>4</v>
      </c>
      <c r="F32" s="25">
        <f>F25*F16</f>
        <v>3.261791590982977</v>
      </c>
      <c r="G32" s="21"/>
      <c r="H32" s="12"/>
      <c r="I32" s="12"/>
    </row>
    <row r="33" spans="1:9" ht="12.75">
      <c r="A33" s="12" t="s">
        <v>102</v>
      </c>
      <c r="B33" s="25">
        <f>B25*3.141</f>
        <v>144.89024373497895</v>
      </c>
      <c r="C33" s="21" t="s">
        <v>4</v>
      </c>
      <c r="D33" s="40">
        <f>D25*3.141</f>
        <v>118.30238861939519</v>
      </c>
      <c r="E33" s="36" t="s">
        <v>4</v>
      </c>
      <c r="F33" s="25">
        <f>F25*3.141</f>
        <v>102.4528738727753</v>
      </c>
      <c r="G33" s="21" t="s">
        <v>4</v>
      </c>
      <c r="H33" s="12"/>
      <c r="I33" s="12"/>
    </row>
    <row r="34" spans="1:9" ht="12.75">
      <c r="A34" s="12" t="s">
        <v>103</v>
      </c>
      <c r="B34" s="25">
        <f>3.141*(B31^2)</f>
        <v>1670.89961235129</v>
      </c>
      <c r="C34" s="21" t="s">
        <v>7</v>
      </c>
      <c r="D34" s="40">
        <f>3.141*(D31^2)</f>
        <v>1113.93307490086</v>
      </c>
      <c r="E34" s="36" t="s">
        <v>7</v>
      </c>
      <c r="F34" s="25">
        <f>3.141*(F31^2)</f>
        <v>835.449806175645</v>
      </c>
      <c r="G34" s="21" t="s">
        <v>7</v>
      </c>
      <c r="H34" s="12"/>
      <c r="I34" s="12"/>
    </row>
    <row r="35" spans="1:9" ht="12.75">
      <c r="A35" s="12" t="s">
        <v>104</v>
      </c>
      <c r="B35" s="25">
        <f>B33*B12</f>
        <v>1159.1219498798316</v>
      </c>
      <c r="C35" s="21" t="s">
        <v>7</v>
      </c>
      <c r="D35" s="40">
        <f>D33*D12</f>
        <v>1419.6286634327423</v>
      </c>
      <c r="E35" s="36" t="s">
        <v>7</v>
      </c>
      <c r="F35" s="25">
        <f>F33*F12</f>
        <v>1639.2459819644048</v>
      </c>
      <c r="G35" s="21" t="s">
        <v>7</v>
      </c>
      <c r="H35" s="12"/>
      <c r="I35" s="12"/>
    </row>
    <row r="36" spans="1:9" ht="12.75">
      <c r="A36" s="12" t="s">
        <v>106</v>
      </c>
      <c r="B36" s="25">
        <f>B35+B34</f>
        <v>2830.0215622311216</v>
      </c>
      <c r="C36" s="21" t="s">
        <v>7</v>
      </c>
      <c r="D36" s="40">
        <f>D35+D34</f>
        <v>2533.561738333602</v>
      </c>
      <c r="E36" s="36" t="s">
        <v>7</v>
      </c>
      <c r="F36" s="25">
        <f>F35+F34</f>
        <v>2474.69578814005</v>
      </c>
      <c r="G36" s="21" t="s">
        <v>7</v>
      </c>
      <c r="H36" s="12"/>
      <c r="I36" s="12"/>
    </row>
    <row r="37" spans="1:9" ht="12.75">
      <c r="A37" s="12" t="s">
        <v>105</v>
      </c>
      <c r="B37" s="25">
        <f>3.141*((B31+(B17/12))^2)</f>
        <v>1744.1299842187798</v>
      </c>
      <c r="C37" s="21" t="s">
        <v>7</v>
      </c>
      <c r="D37" s="40">
        <f>3.141*((D31+(D17/12))^2)</f>
        <v>1173.8695192105574</v>
      </c>
      <c r="E37" s="36" t="s">
        <v>7</v>
      </c>
      <c r="F37" s="25">
        <f>3.141*((F31+(F17/12))^2)</f>
        <v>887.4614931120327</v>
      </c>
      <c r="G37" s="21" t="s">
        <v>7</v>
      </c>
      <c r="H37" s="12"/>
      <c r="I37" s="12"/>
    </row>
    <row r="38" spans="1:9" ht="12.75">
      <c r="A38" s="4" t="s">
        <v>63</v>
      </c>
      <c r="B38" s="22">
        <f>B37+B36</f>
        <v>4574.151546449902</v>
      </c>
      <c r="C38" s="26"/>
      <c r="D38" s="37">
        <f>D37+D36</f>
        <v>3707.4312575441595</v>
      </c>
      <c r="E38" s="41" t="s">
        <v>7</v>
      </c>
      <c r="F38" s="22">
        <f>F37+F36</f>
        <v>3362.1572812520826</v>
      </c>
      <c r="G38" s="26"/>
      <c r="H38" s="4"/>
      <c r="I38" s="4"/>
    </row>
    <row r="39" spans="1:9" ht="12.75">
      <c r="A39" s="12" t="s">
        <v>73</v>
      </c>
      <c r="B39" s="25">
        <f>2*3.141*B31*(B31+B12)</f>
        <v>4500.921174582412</v>
      </c>
      <c r="C39" s="21"/>
      <c r="D39" s="40">
        <f>2*3.141*D31*(D31+D12)</f>
        <v>3647.494813234462</v>
      </c>
      <c r="E39" s="36" t="s">
        <v>7</v>
      </c>
      <c r="F39" s="25">
        <f>2*3.141*F31*(F31+F12)</f>
        <v>3310.1455943156952</v>
      </c>
      <c r="G39" s="21"/>
      <c r="H39" s="12"/>
      <c r="I39" s="12"/>
    </row>
    <row r="40" spans="1:9" ht="12.75">
      <c r="A40" s="12" t="s">
        <v>107</v>
      </c>
      <c r="B40" s="25">
        <f>B34*(B14/12)</f>
        <v>243.67286013456314</v>
      </c>
      <c r="C40" s="21" t="s">
        <v>6</v>
      </c>
      <c r="D40" s="40">
        <f>D34*(D14/12)</f>
        <v>162.4485734230421</v>
      </c>
      <c r="E40" s="36" t="s">
        <v>6</v>
      </c>
      <c r="F40" s="25">
        <f>F34*(F14/12)</f>
        <v>121.83643006728157</v>
      </c>
      <c r="G40" s="21" t="s">
        <v>6</v>
      </c>
      <c r="H40" s="12"/>
      <c r="I40" s="12"/>
    </row>
    <row r="41" spans="1:9" ht="12.75">
      <c r="A41" s="12" t="s">
        <v>108</v>
      </c>
      <c r="B41" s="25">
        <f>B35*(B13/12)</f>
        <v>217.3353656024684</v>
      </c>
      <c r="C41" s="21" t="s">
        <v>6</v>
      </c>
      <c r="D41" s="40">
        <f>D35*(D13/12)</f>
        <v>266.18037439363917</v>
      </c>
      <c r="E41" s="36" t="s">
        <v>6</v>
      </c>
      <c r="F41" s="25">
        <f>F35*(F13/12)</f>
        <v>307.3586216183259</v>
      </c>
      <c r="G41" s="21" t="s">
        <v>6</v>
      </c>
      <c r="H41" s="12"/>
      <c r="I41" s="12"/>
    </row>
    <row r="42" spans="1:9" ht="12.75">
      <c r="A42" s="4" t="s">
        <v>109</v>
      </c>
      <c r="B42" s="22">
        <f>B41+B40</f>
        <v>461.0082257370316</v>
      </c>
      <c r="C42" s="26" t="s">
        <v>6</v>
      </c>
      <c r="D42" s="37">
        <f>D41+D40</f>
        <v>428.62894781668126</v>
      </c>
      <c r="E42" s="41" t="s">
        <v>6</v>
      </c>
      <c r="F42" s="22">
        <f>F41+F40</f>
        <v>429.1950516856075</v>
      </c>
      <c r="G42" s="26" t="s">
        <v>6</v>
      </c>
      <c r="H42" s="4"/>
      <c r="I42" s="4"/>
    </row>
    <row r="43" spans="1:9" ht="12.75">
      <c r="A43" s="12" t="s">
        <v>109</v>
      </c>
      <c r="B43" s="25">
        <f>B42/27</f>
        <v>17.07437873100117</v>
      </c>
      <c r="C43" s="21" t="s">
        <v>8</v>
      </c>
      <c r="D43" s="40">
        <f>D42/27</f>
        <v>15.87514621543264</v>
      </c>
      <c r="E43" s="36" t="s">
        <v>8</v>
      </c>
      <c r="F43" s="25">
        <f>F42/27</f>
        <v>15.89611302539287</v>
      </c>
      <c r="G43" s="21" t="s">
        <v>8</v>
      </c>
      <c r="H43" s="12"/>
      <c r="I43" s="12"/>
    </row>
    <row r="44" spans="1:9" ht="12.75">
      <c r="A44" s="4" t="s">
        <v>110</v>
      </c>
      <c r="B44" s="22">
        <f>B37*(B15/12)</f>
        <v>1162.7533228125199</v>
      </c>
      <c r="C44" s="26" t="s">
        <v>6</v>
      </c>
      <c r="D44" s="37">
        <f>D37*(D15/12)</f>
        <v>782.5796794737049</v>
      </c>
      <c r="E44" s="41" t="s">
        <v>6</v>
      </c>
      <c r="F44" s="22">
        <f>F37*(F15/12)</f>
        <v>591.6409954080218</v>
      </c>
      <c r="G44" s="26" t="s">
        <v>6</v>
      </c>
      <c r="H44" s="4"/>
      <c r="I44" s="4"/>
    </row>
    <row r="45" spans="1:9" ht="12.75">
      <c r="A45" s="12" t="s">
        <v>110</v>
      </c>
      <c r="B45" s="25">
        <f>B44/27</f>
        <v>43.06493788194518</v>
      </c>
      <c r="C45" s="21" t="s">
        <v>8</v>
      </c>
      <c r="D45" s="40">
        <f>D44/27</f>
        <v>28.984432573100182</v>
      </c>
      <c r="E45" s="36" t="s">
        <v>8</v>
      </c>
      <c r="F45" s="25">
        <f>F44/27</f>
        <v>21.912629459556364</v>
      </c>
      <c r="G45" s="21" t="s">
        <v>8</v>
      </c>
      <c r="H45" s="12"/>
      <c r="I45" s="12"/>
    </row>
    <row r="46" spans="1:9" ht="12.75">
      <c r="A46" s="12" t="s">
        <v>64</v>
      </c>
      <c r="B46" s="25">
        <f>B42+B44</f>
        <v>1623.7615485495514</v>
      </c>
      <c r="C46" s="21" t="s">
        <v>6</v>
      </c>
      <c r="D46" s="40">
        <f>D42+D44</f>
        <v>1211.2086272903862</v>
      </c>
      <c r="E46" s="36" t="s">
        <v>6</v>
      </c>
      <c r="F46" s="25">
        <f>F42+F44</f>
        <v>1020.8360470936293</v>
      </c>
      <c r="G46" s="21" t="s">
        <v>6</v>
      </c>
      <c r="H46" s="12"/>
      <c r="I46" s="12"/>
    </row>
    <row r="47" spans="1:9" ht="12.75">
      <c r="A47" s="4" t="s">
        <v>64</v>
      </c>
      <c r="B47" s="22">
        <f>B46/27</f>
        <v>60.13931661294635</v>
      </c>
      <c r="C47" s="26" t="s">
        <v>8</v>
      </c>
      <c r="D47" s="37">
        <f>D46/27</f>
        <v>44.85957878853282</v>
      </c>
      <c r="E47" s="41" t="s">
        <v>8</v>
      </c>
      <c r="F47" s="22">
        <f>F46/27</f>
        <v>37.808742484949235</v>
      </c>
      <c r="G47" s="26" t="s">
        <v>8</v>
      </c>
      <c r="H47" s="4"/>
      <c r="I47" s="4"/>
    </row>
    <row r="48" spans="1:9" ht="12.75">
      <c r="A48" s="4" t="s">
        <v>71</v>
      </c>
      <c r="B48" s="27">
        <f>B30/B46</f>
        <v>10.637277663317617</v>
      </c>
      <c r="C48" s="26" t="s">
        <v>70</v>
      </c>
      <c r="D48" s="42">
        <f>D30/D46</f>
        <v>12.791290619815932</v>
      </c>
      <c r="E48" s="41" t="s">
        <v>70</v>
      </c>
      <c r="F48" s="27">
        <f>F30/F46</f>
        <v>14.446879697006677</v>
      </c>
      <c r="G48" s="26" t="s">
        <v>70</v>
      </c>
      <c r="H48" s="14"/>
      <c r="I48" s="4"/>
    </row>
    <row r="49" spans="1:9" ht="12.75">
      <c r="A49" s="12" t="s">
        <v>78</v>
      </c>
      <c r="B49" s="28">
        <f>B46*B18</f>
        <v>162376.15485495515</v>
      </c>
      <c r="C49" s="21" t="s">
        <v>90</v>
      </c>
      <c r="D49" s="43">
        <f>D46*D18</f>
        <v>121120.86272903862</v>
      </c>
      <c r="E49" s="36" t="s">
        <v>90</v>
      </c>
      <c r="F49" s="28">
        <f>F46*F18</f>
        <v>102083.60470936293</v>
      </c>
      <c r="G49" s="21" t="s">
        <v>90</v>
      </c>
      <c r="H49" s="15"/>
      <c r="I49" s="12"/>
    </row>
    <row r="50" spans="1:9" ht="12.75">
      <c r="A50" s="12" t="s">
        <v>79</v>
      </c>
      <c r="B50" s="28">
        <f>(B11*8.34)+(B29*8.34)</f>
        <v>1077651.7884139316</v>
      </c>
      <c r="C50" s="21" t="s">
        <v>90</v>
      </c>
      <c r="D50" s="43">
        <f>(D11*8.34)+(D29*8.34)</f>
        <v>966627.2347846006</v>
      </c>
      <c r="E50" s="36" t="s">
        <v>90</v>
      </c>
      <c r="F50" s="28">
        <f>(F11*8.34)+(F29*8.34)</f>
        <v>920143.9159178605</v>
      </c>
      <c r="G50" s="21" t="s">
        <v>90</v>
      </c>
      <c r="H50" s="15"/>
      <c r="I50" s="12"/>
    </row>
    <row r="51" spans="1:9" ht="12.75">
      <c r="A51" s="12" t="s">
        <v>88</v>
      </c>
      <c r="B51" s="28">
        <f>B50+B49</f>
        <v>1240027.9432688868</v>
      </c>
      <c r="C51" s="21" t="s">
        <v>90</v>
      </c>
      <c r="D51" s="43">
        <f>D50+D49</f>
        <v>1087748.0975136391</v>
      </c>
      <c r="E51" s="36" t="s">
        <v>90</v>
      </c>
      <c r="F51" s="28">
        <f>F50+F49</f>
        <v>1022227.5206272234</v>
      </c>
      <c r="G51" s="21" t="s">
        <v>90</v>
      </c>
      <c r="H51" s="15"/>
      <c r="I51" s="12"/>
    </row>
    <row r="52" spans="1:9" ht="12.75">
      <c r="A52" s="12" t="s">
        <v>89</v>
      </c>
      <c r="B52" s="28">
        <f>B51/(B37*144)</f>
        <v>4.93730698944816</v>
      </c>
      <c r="C52" s="21" t="s">
        <v>91</v>
      </c>
      <c r="D52" s="43">
        <f>D51/(D37*144)</f>
        <v>6.434962412018023</v>
      </c>
      <c r="E52" s="36" t="s">
        <v>91</v>
      </c>
      <c r="F52" s="28">
        <f>F51/(F37*144)</f>
        <v>7.99899745698802</v>
      </c>
      <c r="G52" s="21" t="s">
        <v>91</v>
      </c>
      <c r="H52" s="15"/>
      <c r="I52" s="12"/>
    </row>
    <row r="53" spans="1:9" ht="12.75">
      <c r="A53" s="12" t="s">
        <v>89</v>
      </c>
      <c r="B53" s="28">
        <f>B52*144</f>
        <v>710.9722064805351</v>
      </c>
      <c r="C53" s="21" t="s">
        <v>92</v>
      </c>
      <c r="D53" s="43">
        <f>D52*144</f>
        <v>926.6345873305953</v>
      </c>
      <c r="E53" s="36" t="s">
        <v>92</v>
      </c>
      <c r="F53" s="28">
        <f>F52*144</f>
        <v>1151.855633806275</v>
      </c>
      <c r="G53" s="21" t="s">
        <v>92</v>
      </c>
      <c r="H53" s="15"/>
      <c r="I53" s="12"/>
    </row>
    <row r="54" spans="1:9" ht="12.75">
      <c r="A54" s="12" t="s">
        <v>83</v>
      </c>
      <c r="B54" s="28">
        <f>((B12/2.3)*B31*12)/B13</f>
        <v>427.86039704140444</v>
      </c>
      <c r="C54" s="21" t="s">
        <v>91</v>
      </c>
      <c r="D54" s="43">
        <f>((D12/2.3)*D31*12)/D13</f>
        <v>524.019826948029</v>
      </c>
      <c r="E54" s="36" t="s">
        <v>91</v>
      </c>
      <c r="F54" s="28">
        <f>((F12/2.3)*F31*12)/F13</f>
        <v>605.0859762982914</v>
      </c>
      <c r="G54" s="21" t="s">
        <v>91</v>
      </c>
      <c r="H54" s="15"/>
      <c r="I54" s="12"/>
    </row>
    <row r="55" spans="1:9" ht="12.75">
      <c r="A55" s="12" t="s">
        <v>84</v>
      </c>
      <c r="B55" s="29">
        <f>(3.141*(B20/2)^2)/(B19*B13)</f>
        <v>0.007270833333333333</v>
      </c>
      <c r="C55" s="21" t="s">
        <v>85</v>
      </c>
      <c r="D55" s="44">
        <f>(3.141*(D20/2)^2)/(D19*D13)</f>
        <v>0.014541666666666666</v>
      </c>
      <c r="E55" s="36" t="s">
        <v>85</v>
      </c>
      <c r="F55" s="29">
        <f>(3.141*(F20/2)^2)/(F19*F13)</f>
        <v>0.014541666666666666</v>
      </c>
      <c r="G55" s="21" t="s">
        <v>85</v>
      </c>
      <c r="H55" s="16"/>
      <c r="I55" s="16"/>
    </row>
    <row r="56" spans="1:9" ht="12.75">
      <c r="A56" s="12" t="s">
        <v>87</v>
      </c>
      <c r="B56" s="30">
        <f>B54/B55</f>
        <v>58846.12910598113</v>
      </c>
      <c r="C56" s="31" t="s">
        <v>91</v>
      </c>
      <c r="D56" s="45">
        <f>D54/D55</f>
        <v>36035.74741189885</v>
      </c>
      <c r="E56" s="46" t="s">
        <v>91</v>
      </c>
      <c r="F56" s="30">
        <f>F54/F55</f>
        <v>41610.49693741832</v>
      </c>
      <c r="G56" s="31" t="s">
        <v>91</v>
      </c>
      <c r="H56" s="16"/>
      <c r="I56" s="16"/>
    </row>
    <row r="59" ht="12.75">
      <c r="A59" s="85" t="s">
        <v>0</v>
      </c>
    </row>
    <row r="61" spans="1:13" s="1" customFormat="1" ht="25.5" customHeight="1">
      <c r="A61" s="2"/>
      <c r="B61" s="113" t="s">
        <v>23</v>
      </c>
      <c r="C61" s="113"/>
      <c r="D61" s="113" t="s">
        <v>23</v>
      </c>
      <c r="E61" s="113"/>
      <c r="F61" s="113" t="s">
        <v>23</v>
      </c>
      <c r="G61" s="113"/>
      <c r="H61" s="113" t="s">
        <v>23</v>
      </c>
      <c r="I61" s="113"/>
      <c r="J61" s="113" t="s">
        <v>23</v>
      </c>
      <c r="K61" s="113"/>
      <c r="L61" s="104" t="s">
        <v>14</v>
      </c>
      <c r="M61" s="104"/>
    </row>
    <row r="62" spans="1:13" ht="12.75">
      <c r="A62" s="2" t="s">
        <v>67</v>
      </c>
      <c r="B62" s="80">
        <v>10000</v>
      </c>
      <c r="C62" s="18" t="s">
        <v>68</v>
      </c>
      <c r="D62" s="81">
        <v>10000</v>
      </c>
      <c r="E62" s="33" t="s">
        <v>68</v>
      </c>
      <c r="F62" s="80">
        <v>26104</v>
      </c>
      <c r="G62" s="18" t="s">
        <v>68</v>
      </c>
      <c r="H62" s="81">
        <v>27058</v>
      </c>
      <c r="I62" s="33" t="s">
        <v>68</v>
      </c>
      <c r="J62" s="80">
        <v>27684</v>
      </c>
      <c r="K62" s="18" t="s">
        <v>68</v>
      </c>
      <c r="L62" s="6" t="s">
        <v>15</v>
      </c>
      <c r="M62" s="6"/>
    </row>
    <row r="63" spans="1:13" ht="12.75">
      <c r="A63" s="2" t="s">
        <v>97</v>
      </c>
      <c r="B63" s="25">
        <v>8</v>
      </c>
      <c r="C63" s="21" t="s">
        <v>81</v>
      </c>
      <c r="D63" s="40">
        <v>7.52</v>
      </c>
      <c r="E63" s="36" t="s">
        <v>81</v>
      </c>
      <c r="F63" s="25">
        <v>8</v>
      </c>
      <c r="G63" s="21" t="s">
        <v>81</v>
      </c>
      <c r="H63" s="40">
        <v>10</v>
      </c>
      <c r="I63" s="36" t="s">
        <v>81</v>
      </c>
      <c r="J63" s="25">
        <v>12</v>
      </c>
      <c r="K63" s="21" t="s">
        <v>81</v>
      </c>
      <c r="L63" s="6" t="s">
        <v>26</v>
      </c>
      <c r="M63" s="1"/>
    </row>
    <row r="64" spans="1:13" ht="12.75">
      <c r="A64" s="2" t="s">
        <v>65</v>
      </c>
      <c r="B64" s="25">
        <v>2</v>
      </c>
      <c r="C64" s="21" t="s">
        <v>82</v>
      </c>
      <c r="D64" s="40">
        <v>2</v>
      </c>
      <c r="E64" s="36" t="s">
        <v>82</v>
      </c>
      <c r="F64" s="25">
        <v>2.25</v>
      </c>
      <c r="G64" s="21" t="s">
        <v>82</v>
      </c>
      <c r="H64" s="40">
        <v>2.25</v>
      </c>
      <c r="I64" s="36" t="s">
        <v>82</v>
      </c>
      <c r="J64" s="25">
        <v>2.25</v>
      </c>
      <c r="K64" s="21" t="s">
        <v>82</v>
      </c>
      <c r="L64" s="6"/>
      <c r="M64" s="1"/>
    </row>
    <row r="65" spans="1:13" ht="12.75">
      <c r="A65" s="2" t="s">
        <v>98</v>
      </c>
      <c r="B65" s="25">
        <v>1.75</v>
      </c>
      <c r="C65" s="21" t="s">
        <v>82</v>
      </c>
      <c r="D65" s="40">
        <v>1.75</v>
      </c>
      <c r="E65" s="36" t="s">
        <v>82</v>
      </c>
      <c r="F65" s="25">
        <v>2</v>
      </c>
      <c r="G65" s="21" t="s">
        <v>82</v>
      </c>
      <c r="H65" s="40">
        <v>1.75</v>
      </c>
      <c r="I65" s="36" t="s">
        <v>82</v>
      </c>
      <c r="J65" s="25">
        <v>1.75</v>
      </c>
      <c r="K65" s="21" t="s">
        <v>82</v>
      </c>
      <c r="L65" s="6"/>
      <c r="M65" s="1"/>
    </row>
    <row r="66" spans="1:13" ht="12.75">
      <c r="A66" s="2" t="s">
        <v>99</v>
      </c>
      <c r="B66" s="25">
        <v>6</v>
      </c>
      <c r="C66" s="21" t="s">
        <v>82</v>
      </c>
      <c r="D66" s="40">
        <v>6</v>
      </c>
      <c r="E66" s="36" t="s">
        <v>82</v>
      </c>
      <c r="F66" s="25">
        <v>6</v>
      </c>
      <c r="G66" s="21" t="s">
        <v>82</v>
      </c>
      <c r="H66" s="40">
        <v>5</v>
      </c>
      <c r="I66" s="36" t="s">
        <v>82</v>
      </c>
      <c r="J66" s="25">
        <v>5</v>
      </c>
      <c r="K66" s="21" t="s">
        <v>82</v>
      </c>
      <c r="L66" s="6"/>
      <c r="M66" s="1"/>
    </row>
    <row r="67" spans="1:13" s="3" customFormat="1" ht="12.75">
      <c r="A67" s="2" t="s">
        <v>66</v>
      </c>
      <c r="B67" s="25">
        <v>0.1</v>
      </c>
      <c r="C67" s="21" t="s">
        <v>70</v>
      </c>
      <c r="D67" s="40">
        <v>0.1</v>
      </c>
      <c r="E67" s="36" t="s">
        <v>70</v>
      </c>
      <c r="F67" s="25">
        <v>0.1</v>
      </c>
      <c r="G67" s="21" t="s">
        <v>70</v>
      </c>
      <c r="H67" s="40">
        <v>0.1</v>
      </c>
      <c r="I67" s="36" t="s">
        <v>70</v>
      </c>
      <c r="J67" s="25">
        <v>0.1</v>
      </c>
      <c r="K67" s="21" t="s">
        <v>70</v>
      </c>
      <c r="L67" s="6" t="s">
        <v>24</v>
      </c>
      <c r="M67" s="6"/>
    </row>
    <row r="68" spans="1:13" ht="12.75">
      <c r="A68" s="2" t="s">
        <v>111</v>
      </c>
      <c r="B68" s="25">
        <v>6</v>
      </c>
      <c r="C68" s="21" t="s">
        <v>82</v>
      </c>
      <c r="D68" s="40">
        <v>6</v>
      </c>
      <c r="E68" s="36" t="s">
        <v>82</v>
      </c>
      <c r="F68" s="25">
        <v>6</v>
      </c>
      <c r="G68" s="21" t="s">
        <v>82</v>
      </c>
      <c r="H68" s="40">
        <v>6</v>
      </c>
      <c r="I68" s="36" t="s">
        <v>82</v>
      </c>
      <c r="J68" s="25">
        <v>6</v>
      </c>
      <c r="K68" s="21" t="s">
        <v>82</v>
      </c>
      <c r="L68" s="6" t="s">
        <v>27</v>
      </c>
      <c r="M68" s="1"/>
    </row>
    <row r="69" spans="1:13" ht="12.75">
      <c r="A69" s="2" t="s">
        <v>76</v>
      </c>
      <c r="B69" s="25">
        <v>100</v>
      </c>
      <c r="C69" s="21" t="s">
        <v>77</v>
      </c>
      <c r="D69" s="40">
        <v>100</v>
      </c>
      <c r="E69" s="36" t="s">
        <v>77</v>
      </c>
      <c r="F69" s="25">
        <v>100</v>
      </c>
      <c r="G69" s="21" t="s">
        <v>77</v>
      </c>
      <c r="H69" s="40">
        <v>100</v>
      </c>
      <c r="I69" s="36" t="s">
        <v>77</v>
      </c>
      <c r="J69" s="25">
        <v>100</v>
      </c>
      <c r="K69" s="21" t="s">
        <v>77</v>
      </c>
      <c r="L69" s="6" t="s">
        <v>28</v>
      </c>
      <c r="M69" s="1"/>
    </row>
    <row r="70" spans="1:12" ht="12.75">
      <c r="A70" s="2" t="s">
        <v>86</v>
      </c>
      <c r="B70" s="25">
        <v>12</v>
      </c>
      <c r="C70" s="21" t="s">
        <v>82</v>
      </c>
      <c r="D70" s="40">
        <v>24</v>
      </c>
      <c r="E70" s="36" t="s">
        <v>82</v>
      </c>
      <c r="F70" s="25">
        <v>12</v>
      </c>
      <c r="G70" s="21" t="s">
        <v>82</v>
      </c>
      <c r="H70" s="40">
        <v>6</v>
      </c>
      <c r="I70" s="82" t="s">
        <v>82</v>
      </c>
      <c r="J70" s="53">
        <v>12</v>
      </c>
      <c r="K70" s="21" t="s">
        <v>82</v>
      </c>
      <c r="L70" s="6" t="s">
        <v>16</v>
      </c>
    </row>
    <row r="71" spans="1:12" ht="12.75">
      <c r="A71" s="2" t="s">
        <v>17</v>
      </c>
      <c r="B71" s="25">
        <v>0.38</v>
      </c>
      <c r="C71" s="21" t="s">
        <v>82</v>
      </c>
      <c r="D71" s="40">
        <v>0.38</v>
      </c>
      <c r="E71" s="36" t="s">
        <v>82</v>
      </c>
      <c r="F71" s="25">
        <v>0.5</v>
      </c>
      <c r="G71" s="21" t="s">
        <v>82</v>
      </c>
      <c r="H71" s="40">
        <v>0.5</v>
      </c>
      <c r="I71" s="82" t="s">
        <v>82</v>
      </c>
      <c r="J71" s="53">
        <v>0.5</v>
      </c>
      <c r="K71" s="21" t="s">
        <v>82</v>
      </c>
      <c r="L71" s="6" t="s">
        <v>25</v>
      </c>
    </row>
    <row r="72" spans="1:11" ht="12.75">
      <c r="A72" s="2"/>
      <c r="B72" s="22"/>
      <c r="C72" s="20"/>
      <c r="D72" s="37"/>
      <c r="E72" s="35"/>
      <c r="F72" s="22"/>
      <c r="G72" s="20"/>
      <c r="H72" s="37"/>
      <c r="I72" s="35"/>
      <c r="J72" s="51"/>
      <c r="K72" s="52"/>
    </row>
    <row r="73" spans="1:13" ht="12.75">
      <c r="A73" s="2"/>
      <c r="B73" s="22"/>
      <c r="C73" s="20"/>
      <c r="D73" s="37"/>
      <c r="E73" s="35"/>
      <c r="F73" s="22"/>
      <c r="G73" s="20"/>
      <c r="H73" s="37"/>
      <c r="I73" s="35"/>
      <c r="J73" s="22"/>
      <c r="K73" s="20"/>
      <c r="L73" s="2"/>
      <c r="M73" s="1"/>
    </row>
    <row r="74" spans="1:13" ht="12.75">
      <c r="A74" s="2" t="s">
        <v>93</v>
      </c>
      <c r="B74" s="22"/>
      <c r="C74" s="20"/>
      <c r="D74" s="37"/>
      <c r="E74" s="35"/>
      <c r="F74" s="22"/>
      <c r="G74" s="20"/>
      <c r="H74" s="37"/>
      <c r="I74" s="35"/>
      <c r="J74" s="22"/>
      <c r="K74" s="20"/>
      <c r="L74" s="2"/>
      <c r="M74" s="1"/>
    </row>
    <row r="75" spans="1:13" ht="12.75">
      <c r="A75" s="7"/>
      <c r="B75" s="23"/>
      <c r="C75" s="24"/>
      <c r="D75" s="38"/>
      <c r="E75" s="39"/>
      <c r="F75" s="23"/>
      <c r="G75" s="24"/>
      <c r="H75" s="38"/>
      <c r="I75" s="39"/>
      <c r="J75" s="23"/>
      <c r="K75" s="24"/>
      <c r="L75" s="7"/>
      <c r="M75" s="7"/>
    </row>
    <row r="76" spans="1:13" s="11" customFormat="1" ht="12.75">
      <c r="A76" s="12" t="s">
        <v>96</v>
      </c>
      <c r="B76" s="25">
        <f>B82*2</f>
        <v>14.587175451750253</v>
      </c>
      <c r="C76" s="21" t="s">
        <v>81</v>
      </c>
      <c r="D76" s="40">
        <f>D82*2</f>
        <v>15.045522683839923</v>
      </c>
      <c r="E76" s="36" t="s">
        <v>81</v>
      </c>
      <c r="F76" s="25">
        <f>F82*2</f>
        <v>23.568108941280016</v>
      </c>
      <c r="G76" s="21" t="s">
        <v>81</v>
      </c>
      <c r="H76" s="40">
        <f>H82*2</f>
        <v>21.46169636670542</v>
      </c>
      <c r="I76" s="36" t="s">
        <v>81</v>
      </c>
      <c r="J76" s="25">
        <f>J82*2</f>
        <v>19.817095275180062</v>
      </c>
      <c r="K76" s="21" t="s">
        <v>81</v>
      </c>
      <c r="L76" s="12"/>
      <c r="M76" s="12"/>
    </row>
    <row r="77" spans="1:13" ht="12.75">
      <c r="A77" s="4" t="s">
        <v>69</v>
      </c>
      <c r="B77" s="22">
        <f>B76/B63</f>
        <v>1.8233969314687817</v>
      </c>
      <c r="C77" s="26" t="s">
        <v>70</v>
      </c>
      <c r="D77" s="37">
        <f>D76/D63</f>
        <v>2.0007343994467983</v>
      </c>
      <c r="E77" s="41" t="s">
        <v>70</v>
      </c>
      <c r="F77" s="22">
        <f>F76/F63</f>
        <v>2.946013617660002</v>
      </c>
      <c r="G77" s="26" t="s">
        <v>70</v>
      </c>
      <c r="H77" s="37">
        <f>H76/H63</f>
        <v>2.146169636670542</v>
      </c>
      <c r="I77" s="41" t="s">
        <v>70</v>
      </c>
      <c r="J77" s="22">
        <f>J76/J63</f>
        <v>1.651424606265005</v>
      </c>
      <c r="K77" s="26" t="s">
        <v>70</v>
      </c>
      <c r="L77" s="4"/>
      <c r="M77" s="4"/>
    </row>
    <row r="78" spans="1:13" ht="12.75">
      <c r="A78" s="12" t="s">
        <v>80</v>
      </c>
      <c r="B78" s="25">
        <f>B62/7.481</f>
        <v>1336.719689881032</v>
      </c>
      <c r="C78" s="21" t="s">
        <v>6</v>
      </c>
      <c r="D78" s="40">
        <f>D62/7.481</f>
        <v>1336.719689881032</v>
      </c>
      <c r="E78" s="36" t="s">
        <v>6</v>
      </c>
      <c r="F78" s="25">
        <f>F62/7.481</f>
        <v>3489.373078465446</v>
      </c>
      <c r="G78" s="21" t="s">
        <v>6</v>
      </c>
      <c r="H78" s="40">
        <f>H62/7.481</f>
        <v>3616.8961368800965</v>
      </c>
      <c r="I78" s="36" t="s">
        <v>6</v>
      </c>
      <c r="J78" s="25">
        <f>J62/7.481</f>
        <v>3700.574789466649</v>
      </c>
      <c r="K78" s="21" t="s">
        <v>6</v>
      </c>
      <c r="L78" s="12"/>
      <c r="M78" s="12"/>
    </row>
    <row r="79" spans="1:13" ht="12.75">
      <c r="A79" s="12" t="s">
        <v>72</v>
      </c>
      <c r="B79" s="25">
        <f>((3.141*B83)/24)*((3*(B76^2))+(4*(B83^2)))</f>
        <v>123.49344275865745</v>
      </c>
      <c r="C79" s="21" t="s">
        <v>6</v>
      </c>
      <c r="D79" s="40">
        <f>((3.141*D83)/24)*((3*(D76^2))+(4*(D83^2)))</f>
        <v>135.5040006754504</v>
      </c>
      <c r="E79" s="36" t="s">
        <v>6</v>
      </c>
      <c r="F79" s="25">
        <f>((3.141*F83)/24)*((3*(F76^2))+(4*(F83^2)))</f>
        <v>520.8401907169407</v>
      </c>
      <c r="G79" s="21" t="s">
        <v>6</v>
      </c>
      <c r="H79" s="40">
        <f>((3.141*H83)/24)*((3*(H76^2))+(4*(H83^2)))</f>
        <v>393.2986151767942</v>
      </c>
      <c r="I79" s="36" t="s">
        <v>6</v>
      </c>
      <c r="J79" s="25">
        <f>((3.141*J83)/24)*((3*(J76^2))+(4*(J83^2)))</f>
        <v>309.63516007555774</v>
      </c>
      <c r="K79" s="21" t="s">
        <v>6</v>
      </c>
      <c r="L79" s="12"/>
      <c r="M79" s="12"/>
    </row>
    <row r="80" spans="1:13" ht="12.75">
      <c r="A80" s="12" t="s">
        <v>72</v>
      </c>
      <c r="B80" s="25">
        <f>B79*7.481</f>
        <v>923.8544452775163</v>
      </c>
      <c r="C80" s="21" t="s">
        <v>5</v>
      </c>
      <c r="D80" s="40">
        <f>D79*7.481</f>
        <v>1013.7054290530446</v>
      </c>
      <c r="E80" s="36" t="s">
        <v>5</v>
      </c>
      <c r="F80" s="25">
        <f>F79*7.481</f>
        <v>3896.4054667534333</v>
      </c>
      <c r="G80" s="21" t="s">
        <v>5</v>
      </c>
      <c r="H80" s="40">
        <f>H79*7.481</f>
        <v>2942.2669401375974</v>
      </c>
      <c r="I80" s="36" t="s">
        <v>5</v>
      </c>
      <c r="J80" s="25">
        <f>J79*7.481</f>
        <v>2316.380632525247</v>
      </c>
      <c r="K80" s="21" t="s">
        <v>5</v>
      </c>
      <c r="L80" s="12"/>
      <c r="M80" s="12"/>
    </row>
    <row r="81" spans="1:13" ht="12.75">
      <c r="A81" s="4" t="s">
        <v>64</v>
      </c>
      <c r="B81" s="22">
        <f>B78+B79</f>
        <v>1460.2131326396895</v>
      </c>
      <c r="C81" s="26" t="s">
        <v>6</v>
      </c>
      <c r="D81" s="37">
        <f>D78+D79</f>
        <v>1472.2236905564826</v>
      </c>
      <c r="E81" s="41" t="s">
        <v>6</v>
      </c>
      <c r="F81" s="22">
        <f>F78+F79</f>
        <v>4010.2132691823863</v>
      </c>
      <c r="G81" s="26" t="s">
        <v>6</v>
      </c>
      <c r="H81" s="37">
        <f>H78+H79</f>
        <v>4010.1947520568906</v>
      </c>
      <c r="I81" s="41" t="s">
        <v>6</v>
      </c>
      <c r="J81" s="22">
        <f>J78+J79</f>
        <v>4010.2099495422067</v>
      </c>
      <c r="K81" s="26" t="s">
        <v>6</v>
      </c>
      <c r="L81" s="4"/>
      <c r="M81" s="4"/>
    </row>
    <row r="82" spans="1:13" ht="12.75">
      <c r="A82" s="12" t="s">
        <v>101</v>
      </c>
      <c r="B82" s="25">
        <f>(B78/(B63*3.141))^0.5</f>
        <v>7.293587725875127</v>
      </c>
      <c r="C82" s="21" t="s">
        <v>4</v>
      </c>
      <c r="D82" s="40">
        <f>(D78/(D63*3.141))^0.5</f>
        <v>7.522761341919962</v>
      </c>
      <c r="E82" s="36" t="s">
        <v>4</v>
      </c>
      <c r="F82" s="25">
        <f>(F78/(F63*3.141))^0.5</f>
        <v>11.784054470640008</v>
      </c>
      <c r="G82" s="21" t="s">
        <v>4</v>
      </c>
      <c r="H82" s="40">
        <f>(H78/(H63*3.141))^0.5</f>
        <v>10.73084818335271</v>
      </c>
      <c r="I82" s="36" t="s">
        <v>4</v>
      </c>
      <c r="J82" s="25">
        <f>(J78/(J63*3.141))^0.5</f>
        <v>9.908547637590031</v>
      </c>
      <c r="K82" s="21" t="s">
        <v>4</v>
      </c>
      <c r="L82" s="12"/>
      <c r="M82" s="12"/>
    </row>
    <row r="83" spans="1:13" s="8" customFormat="1" ht="12.75">
      <c r="A83" s="12" t="s">
        <v>100</v>
      </c>
      <c r="B83" s="25">
        <f>B76*B67</f>
        <v>1.4587175451750254</v>
      </c>
      <c r="C83" s="21"/>
      <c r="D83" s="40">
        <f>D76*D67</f>
        <v>1.5045522683839925</v>
      </c>
      <c r="E83" s="36" t="s">
        <v>4</v>
      </c>
      <c r="F83" s="25">
        <f>F76*F67</f>
        <v>2.3568108941280017</v>
      </c>
      <c r="G83" s="21"/>
      <c r="H83" s="40">
        <f>H76*H67</f>
        <v>2.146169636670542</v>
      </c>
      <c r="I83" s="36"/>
      <c r="J83" s="25">
        <f>J76*J67</f>
        <v>1.9817095275180063</v>
      </c>
      <c r="K83" s="21"/>
      <c r="L83" s="12"/>
      <c r="M83" s="12"/>
    </row>
    <row r="84" spans="1:13" ht="12.75">
      <c r="A84" s="12" t="s">
        <v>102</v>
      </c>
      <c r="B84" s="25">
        <f>B76*3.141</f>
        <v>45.818318093947546</v>
      </c>
      <c r="C84" s="21" t="s">
        <v>4</v>
      </c>
      <c r="D84" s="40">
        <f>D76*3.141</f>
        <v>47.2579867499412</v>
      </c>
      <c r="E84" s="36" t="s">
        <v>4</v>
      </c>
      <c r="F84" s="25">
        <f>F76*3.141</f>
        <v>74.02743018456053</v>
      </c>
      <c r="G84" s="21" t="s">
        <v>4</v>
      </c>
      <c r="H84" s="40">
        <f>H76*3.141</f>
        <v>67.41118828782173</v>
      </c>
      <c r="I84" s="36" t="s">
        <v>4</v>
      </c>
      <c r="J84" s="25">
        <f>J76*3.141</f>
        <v>62.24549625934058</v>
      </c>
      <c r="K84" s="21" t="s">
        <v>4</v>
      </c>
      <c r="L84" s="12"/>
      <c r="M84" s="12"/>
    </row>
    <row r="85" spans="1:13" ht="12.75">
      <c r="A85" s="12" t="s">
        <v>103</v>
      </c>
      <c r="B85" s="25">
        <f>3.141*(B82^2)</f>
        <v>167.08996123512904</v>
      </c>
      <c r="C85" s="21" t="s">
        <v>7</v>
      </c>
      <c r="D85" s="40">
        <f>3.141*(D82^2)</f>
        <v>177.7552779097117</v>
      </c>
      <c r="E85" s="36" t="s">
        <v>7</v>
      </c>
      <c r="F85" s="25">
        <f>3.141*(F82^2)</f>
        <v>436.1716348081808</v>
      </c>
      <c r="G85" s="21" t="s">
        <v>7</v>
      </c>
      <c r="H85" s="40">
        <f>3.141*(H82^2)</f>
        <v>361.6896136880097</v>
      </c>
      <c r="I85" s="36" t="s">
        <v>7</v>
      </c>
      <c r="J85" s="25">
        <f>3.141*(J82^2)</f>
        <v>308.3812324555541</v>
      </c>
      <c r="K85" s="21" t="s">
        <v>7</v>
      </c>
      <c r="L85" s="12"/>
      <c r="M85" s="12"/>
    </row>
    <row r="86" spans="1:13" ht="12.75">
      <c r="A86" s="12" t="s">
        <v>104</v>
      </c>
      <c r="B86" s="25">
        <f>B84*B63</f>
        <v>366.54654475158037</v>
      </c>
      <c r="C86" s="21" t="s">
        <v>7</v>
      </c>
      <c r="D86" s="40">
        <f>D84*D63</f>
        <v>355.38006035955783</v>
      </c>
      <c r="E86" s="36" t="s">
        <v>7</v>
      </c>
      <c r="F86" s="25">
        <f>F84*F63</f>
        <v>592.2194414764842</v>
      </c>
      <c r="G86" s="21" t="s">
        <v>7</v>
      </c>
      <c r="H86" s="40">
        <f>H84*H63</f>
        <v>674.1118828782173</v>
      </c>
      <c r="I86" s="36" t="s">
        <v>7</v>
      </c>
      <c r="J86" s="25">
        <f>J84*J63</f>
        <v>746.945955112087</v>
      </c>
      <c r="K86" s="21" t="s">
        <v>7</v>
      </c>
      <c r="L86" s="12"/>
      <c r="M86" s="12"/>
    </row>
    <row r="87" spans="1:13" ht="12.75">
      <c r="A87" s="12" t="s">
        <v>106</v>
      </c>
      <c r="B87" s="25">
        <f>B86+B85</f>
        <v>533.6365059867094</v>
      </c>
      <c r="C87" s="21" t="s">
        <v>7</v>
      </c>
      <c r="D87" s="40">
        <f>D86+D85</f>
        <v>533.1353382692696</v>
      </c>
      <c r="E87" s="36" t="s">
        <v>7</v>
      </c>
      <c r="F87" s="25">
        <f>F86+F85</f>
        <v>1028.391076284665</v>
      </c>
      <c r="G87" s="21" t="s">
        <v>7</v>
      </c>
      <c r="H87" s="40">
        <f>H86+H85</f>
        <v>1035.801496566227</v>
      </c>
      <c r="I87" s="36" t="s">
        <v>7</v>
      </c>
      <c r="J87" s="25">
        <f>J86+J85</f>
        <v>1055.327187567641</v>
      </c>
      <c r="K87" s="21" t="s">
        <v>7</v>
      </c>
      <c r="L87" s="12"/>
      <c r="M87" s="12"/>
    </row>
    <row r="88" spans="1:13" ht="12.75">
      <c r="A88" s="12" t="s">
        <v>105</v>
      </c>
      <c r="B88" s="25">
        <f>3.141*((B82+(B68/12))^2)</f>
        <v>190.7843702821028</v>
      </c>
      <c r="C88" s="21" t="s">
        <v>7</v>
      </c>
      <c r="D88" s="40">
        <f>3.141*((D82+(D68/12))^2)</f>
        <v>202.16952128468233</v>
      </c>
      <c r="E88" s="36" t="s">
        <v>7</v>
      </c>
      <c r="F88" s="25">
        <f>3.141*((F82+(F68/12))^2)</f>
        <v>473.9705999004611</v>
      </c>
      <c r="G88" s="21" t="s">
        <v>7</v>
      </c>
      <c r="H88" s="40">
        <f>3.141*((H82+(H68/12))^2)</f>
        <v>396.18045783192053</v>
      </c>
      <c r="I88" s="36" t="s">
        <v>7</v>
      </c>
      <c r="J88" s="25">
        <f>3.141*((J82+(J68/12))^2)</f>
        <v>340.2892305852244</v>
      </c>
      <c r="K88" s="21" t="s">
        <v>7</v>
      </c>
      <c r="L88" s="12"/>
      <c r="M88" s="12"/>
    </row>
    <row r="89" spans="1:13" ht="12.75">
      <c r="A89" s="4" t="s">
        <v>63</v>
      </c>
      <c r="B89" s="22">
        <f>B88+B87</f>
        <v>724.4208762688122</v>
      </c>
      <c r="C89" s="26"/>
      <c r="D89" s="37">
        <f>D88+D87</f>
        <v>735.3048595539519</v>
      </c>
      <c r="E89" s="41" t="s">
        <v>7</v>
      </c>
      <c r="F89" s="22">
        <f>F88+F87</f>
        <v>1502.361676185126</v>
      </c>
      <c r="G89" s="26"/>
      <c r="H89" s="37">
        <f>H88+H87</f>
        <v>1431.9819543981475</v>
      </c>
      <c r="I89" s="41"/>
      <c r="J89" s="22">
        <f>J88+J87</f>
        <v>1395.6164181528654</v>
      </c>
      <c r="K89" s="26"/>
      <c r="L89" s="4"/>
      <c r="M89" s="4"/>
    </row>
    <row r="90" spans="1:13" ht="12.75">
      <c r="A90" s="12" t="s">
        <v>73</v>
      </c>
      <c r="B90" s="25">
        <f>2*3.141*B82*(B82+B63)</f>
        <v>700.7264672218384</v>
      </c>
      <c r="C90" s="21"/>
      <c r="D90" s="40">
        <f>2*3.141*D82*(D82+D63)</f>
        <v>710.8906161789813</v>
      </c>
      <c r="E90" s="36" t="s">
        <v>7</v>
      </c>
      <c r="F90" s="25">
        <f>2*3.141*F82*(F82+F63)</f>
        <v>1464.5627110928458</v>
      </c>
      <c r="G90" s="21"/>
      <c r="H90" s="40">
        <f>2*3.141*H82*(H82+H63)</f>
        <v>1397.4911102542367</v>
      </c>
      <c r="I90" s="36"/>
      <c r="J90" s="25">
        <f>2*3.141*J82*(J82+J63)</f>
        <v>1363.7084200231952</v>
      </c>
      <c r="K90" s="21"/>
      <c r="L90" s="12"/>
      <c r="M90" s="12"/>
    </row>
    <row r="91" spans="1:13" ht="12.75">
      <c r="A91" s="12" t="s">
        <v>107</v>
      </c>
      <c r="B91" s="25">
        <f>B85*(B65/12)</f>
        <v>24.36728601345632</v>
      </c>
      <c r="C91" s="21" t="s">
        <v>6</v>
      </c>
      <c r="D91" s="40">
        <f>D85*(D65/12)</f>
        <v>25.92264469516629</v>
      </c>
      <c r="E91" s="36" t="s">
        <v>6</v>
      </c>
      <c r="F91" s="25">
        <f>F85*(F65/12)</f>
        <v>72.69527246803013</v>
      </c>
      <c r="G91" s="21" t="s">
        <v>6</v>
      </c>
      <c r="H91" s="40">
        <f>H85*(H65/12)</f>
        <v>52.74640199616808</v>
      </c>
      <c r="I91" s="36" t="s">
        <v>6</v>
      </c>
      <c r="J91" s="25">
        <f>J85*(J65/12)</f>
        <v>44.97226306643498</v>
      </c>
      <c r="K91" s="21" t="s">
        <v>6</v>
      </c>
      <c r="L91" s="12"/>
      <c r="M91" s="12"/>
    </row>
    <row r="92" spans="1:13" ht="12.75">
      <c r="A92" s="12" t="s">
        <v>108</v>
      </c>
      <c r="B92" s="25">
        <f>B86*(B64/12)</f>
        <v>61.09109079193006</v>
      </c>
      <c r="C92" s="21" t="s">
        <v>6</v>
      </c>
      <c r="D92" s="40">
        <f>D86*(D64/12)</f>
        <v>59.2300100599263</v>
      </c>
      <c r="E92" s="36" t="s">
        <v>6</v>
      </c>
      <c r="F92" s="25">
        <f>F86*(F64/12)</f>
        <v>111.0411452768408</v>
      </c>
      <c r="G92" s="21" t="s">
        <v>6</v>
      </c>
      <c r="H92" s="40">
        <f>H86*(H64/12)</f>
        <v>126.39597803966575</v>
      </c>
      <c r="I92" s="36" t="s">
        <v>6</v>
      </c>
      <c r="J92" s="25">
        <f>J86*(J64/12)</f>
        <v>140.0523665835163</v>
      </c>
      <c r="K92" s="21" t="s">
        <v>6</v>
      </c>
      <c r="L92" s="12"/>
      <c r="M92" s="12"/>
    </row>
    <row r="93" spans="1:13" ht="12.75">
      <c r="A93" s="4" t="s">
        <v>109</v>
      </c>
      <c r="B93" s="22">
        <f>B92+B91</f>
        <v>85.45837680538638</v>
      </c>
      <c r="C93" s="26" t="s">
        <v>6</v>
      </c>
      <c r="D93" s="37">
        <f>D92+D91</f>
        <v>85.15265475509258</v>
      </c>
      <c r="E93" s="41" t="s">
        <v>6</v>
      </c>
      <c r="F93" s="22">
        <f>F92+F91</f>
        <v>183.73641774487092</v>
      </c>
      <c r="G93" s="26" t="s">
        <v>6</v>
      </c>
      <c r="H93" s="37">
        <f>H92+H91</f>
        <v>179.14238003583384</v>
      </c>
      <c r="I93" s="41" t="s">
        <v>6</v>
      </c>
      <c r="J93" s="22">
        <f>J92+J91</f>
        <v>185.02462964995127</v>
      </c>
      <c r="K93" s="26" t="s">
        <v>6</v>
      </c>
      <c r="L93" s="4"/>
      <c r="M93" s="4"/>
    </row>
    <row r="94" spans="1:13" ht="12.75">
      <c r="A94" s="12" t="s">
        <v>109</v>
      </c>
      <c r="B94" s="25">
        <f>B93/27</f>
        <v>3.165125066866162</v>
      </c>
      <c r="C94" s="21" t="s">
        <v>8</v>
      </c>
      <c r="D94" s="40">
        <f>D93/27</f>
        <v>3.153802027966392</v>
      </c>
      <c r="E94" s="36" t="s">
        <v>8</v>
      </c>
      <c r="F94" s="25">
        <f>F93/27</f>
        <v>6.805052509069293</v>
      </c>
      <c r="G94" s="21" t="s">
        <v>8</v>
      </c>
      <c r="H94" s="40">
        <f>H93/27</f>
        <v>6.634902964290142</v>
      </c>
      <c r="I94" s="36" t="s">
        <v>8</v>
      </c>
      <c r="J94" s="25">
        <f>J93/27</f>
        <v>6.852764061109306</v>
      </c>
      <c r="K94" s="21" t="s">
        <v>8</v>
      </c>
      <c r="L94" s="12"/>
      <c r="M94" s="12"/>
    </row>
    <row r="95" spans="1:13" ht="12.75">
      <c r="A95" s="4" t="s">
        <v>110</v>
      </c>
      <c r="B95" s="22">
        <f>B88*(B66/12)</f>
        <v>95.3921851410514</v>
      </c>
      <c r="C95" s="26" t="s">
        <v>6</v>
      </c>
      <c r="D95" s="37">
        <f>D88*(D66/12)</f>
        <v>101.08476064234117</v>
      </c>
      <c r="E95" s="41" t="s">
        <v>6</v>
      </c>
      <c r="F95" s="22">
        <f>F88*(F66/12)</f>
        <v>236.98529995023054</v>
      </c>
      <c r="G95" s="26" t="s">
        <v>6</v>
      </c>
      <c r="H95" s="37">
        <f>H88*(H66/12)</f>
        <v>165.07519076330024</v>
      </c>
      <c r="I95" s="41" t="s">
        <v>6</v>
      </c>
      <c r="J95" s="22">
        <f>J88*(J66/12)</f>
        <v>141.78717941051016</v>
      </c>
      <c r="K95" s="26" t="s">
        <v>6</v>
      </c>
      <c r="L95" s="4"/>
      <c r="M95" s="4"/>
    </row>
    <row r="96" spans="1:13" ht="12.75">
      <c r="A96" s="12" t="s">
        <v>110</v>
      </c>
      <c r="B96" s="25">
        <f>B95/27</f>
        <v>3.533043894113015</v>
      </c>
      <c r="C96" s="21" t="s">
        <v>8</v>
      </c>
      <c r="D96" s="40">
        <f>D95/27</f>
        <v>3.7438800237904135</v>
      </c>
      <c r="E96" s="36" t="s">
        <v>8</v>
      </c>
      <c r="F96" s="25">
        <f>F95/27</f>
        <v>8.77723333149002</v>
      </c>
      <c r="G96" s="21" t="s">
        <v>8</v>
      </c>
      <c r="H96" s="40">
        <f>H95/27</f>
        <v>6.113895954196305</v>
      </c>
      <c r="I96" s="36" t="s">
        <v>8</v>
      </c>
      <c r="J96" s="25">
        <f>J95/27</f>
        <v>5.25137701520408</v>
      </c>
      <c r="K96" s="21" t="s">
        <v>8</v>
      </c>
      <c r="L96" s="12"/>
      <c r="M96" s="12"/>
    </row>
    <row r="97" spans="1:13" ht="12.75">
      <c r="A97" s="12" t="s">
        <v>64</v>
      </c>
      <c r="B97" s="25">
        <f>B93+B95</f>
        <v>180.85056194643778</v>
      </c>
      <c r="C97" s="21" t="s">
        <v>6</v>
      </c>
      <c r="D97" s="40">
        <f>D93+D95</f>
        <v>186.23741539743375</v>
      </c>
      <c r="E97" s="36" t="s">
        <v>6</v>
      </c>
      <c r="F97" s="25">
        <f>F93+F95</f>
        <v>420.72171769510146</v>
      </c>
      <c r="G97" s="21" t="s">
        <v>6</v>
      </c>
      <c r="H97" s="40">
        <f>H93+H95</f>
        <v>344.2175707991341</v>
      </c>
      <c r="I97" s="36" t="s">
        <v>6</v>
      </c>
      <c r="J97" s="25">
        <f>J93+J95</f>
        <v>326.8118090604614</v>
      </c>
      <c r="K97" s="21" t="s">
        <v>6</v>
      </c>
      <c r="L97" s="12"/>
      <c r="M97" s="12"/>
    </row>
    <row r="98" spans="1:13" ht="12.75">
      <c r="A98" s="4" t="s">
        <v>64</v>
      </c>
      <c r="B98" s="22">
        <f>B97/27</f>
        <v>6.698168960979177</v>
      </c>
      <c r="C98" s="26" t="s">
        <v>8</v>
      </c>
      <c r="D98" s="37">
        <f>D97/27</f>
        <v>6.897682051756806</v>
      </c>
      <c r="E98" s="41" t="s">
        <v>8</v>
      </c>
      <c r="F98" s="22">
        <f>F97/27</f>
        <v>15.582285840559313</v>
      </c>
      <c r="G98" s="26" t="s">
        <v>8</v>
      </c>
      <c r="H98" s="37">
        <f>H97/27</f>
        <v>12.748798918486447</v>
      </c>
      <c r="I98" s="41" t="s">
        <v>8</v>
      </c>
      <c r="J98" s="22">
        <f>J97/27</f>
        <v>12.104141076313386</v>
      </c>
      <c r="K98" s="26" t="s">
        <v>8</v>
      </c>
      <c r="L98" s="4"/>
      <c r="M98" s="4"/>
    </row>
    <row r="99" spans="1:13" ht="12.75">
      <c r="A99" s="4" t="s">
        <v>71</v>
      </c>
      <c r="B99" s="27">
        <f>B81/B97</f>
        <v>8.074142081306656</v>
      </c>
      <c r="C99" s="26" t="s">
        <v>70</v>
      </c>
      <c r="D99" s="42">
        <f>D81/D97</f>
        <v>7.905090861654908</v>
      </c>
      <c r="E99" s="41" t="s">
        <v>70</v>
      </c>
      <c r="F99" s="27">
        <f>F81/F97</f>
        <v>9.531747709987727</v>
      </c>
      <c r="G99" s="26" t="s">
        <v>70</v>
      </c>
      <c r="H99" s="42">
        <f>H81/H97</f>
        <v>11.650174460144028</v>
      </c>
      <c r="I99" s="41" t="s">
        <v>70</v>
      </c>
      <c r="J99" s="27">
        <f>J81/J97</f>
        <v>12.27070086931988</v>
      </c>
      <c r="K99" s="26" t="s">
        <v>70</v>
      </c>
      <c r="L99" s="14"/>
      <c r="M99" s="4"/>
    </row>
    <row r="100" spans="1:13" ht="12.75">
      <c r="A100" s="12" t="s">
        <v>78</v>
      </c>
      <c r="B100" s="28">
        <f>B97*B69</f>
        <v>18085.056194643777</v>
      </c>
      <c r="C100" s="21" t="s">
        <v>90</v>
      </c>
      <c r="D100" s="43">
        <f>D97*D69</f>
        <v>18623.741539743376</v>
      </c>
      <c r="E100" s="36" t="s">
        <v>90</v>
      </c>
      <c r="F100" s="28">
        <f>F97*F69</f>
        <v>42072.17176951015</v>
      </c>
      <c r="G100" s="21" t="s">
        <v>90</v>
      </c>
      <c r="H100" s="43">
        <f>H97*H69</f>
        <v>34421.757079913405</v>
      </c>
      <c r="I100" s="36" t="s">
        <v>90</v>
      </c>
      <c r="J100" s="28">
        <f>J97*J69</f>
        <v>32681.180906046142</v>
      </c>
      <c r="K100" s="21" t="s">
        <v>90</v>
      </c>
      <c r="L100" s="15"/>
      <c r="M100" s="12"/>
    </row>
    <row r="101" spans="1:13" ht="12.75">
      <c r="A101" s="12" t="s">
        <v>79</v>
      </c>
      <c r="B101" s="28">
        <f>(B62*8.34)+(B80*8.34)</f>
        <v>91104.94607361448</v>
      </c>
      <c r="C101" s="21" t="s">
        <v>90</v>
      </c>
      <c r="D101" s="43">
        <f>(D62*8.34)+(D80*8.34)</f>
        <v>91854.3032783024</v>
      </c>
      <c r="E101" s="36" t="s">
        <v>90</v>
      </c>
      <c r="F101" s="28">
        <f>(F62*8.34)+(F80*8.34)</f>
        <v>250203.38159272363</v>
      </c>
      <c r="G101" s="21" t="s">
        <v>90</v>
      </c>
      <c r="H101" s="43">
        <f>(H62*8.34)+(H80*8.34)</f>
        <v>250202.22628074756</v>
      </c>
      <c r="I101" s="36" t="s">
        <v>90</v>
      </c>
      <c r="J101" s="28">
        <f>(J62*8.34)+(J80*8.34)</f>
        <v>250203.17447526054</v>
      </c>
      <c r="K101" s="21" t="s">
        <v>90</v>
      </c>
      <c r="L101" s="15"/>
      <c r="M101" s="12"/>
    </row>
    <row r="102" spans="1:13" ht="12.75">
      <c r="A102" s="12" t="s">
        <v>88</v>
      </c>
      <c r="B102" s="28">
        <f>B101+B100</f>
        <v>109190.00226825826</v>
      </c>
      <c r="C102" s="21" t="s">
        <v>90</v>
      </c>
      <c r="D102" s="43">
        <f>D101+D100</f>
        <v>110478.04481804578</v>
      </c>
      <c r="E102" s="36" t="s">
        <v>90</v>
      </c>
      <c r="F102" s="28">
        <f>F101+F100</f>
        <v>292275.5533622338</v>
      </c>
      <c r="G102" s="21" t="s">
        <v>90</v>
      </c>
      <c r="H102" s="43">
        <f>H101+H100</f>
        <v>284623.98336066096</v>
      </c>
      <c r="I102" s="36" t="s">
        <v>90</v>
      </c>
      <c r="J102" s="28">
        <f>J101+J100</f>
        <v>282884.35538130667</v>
      </c>
      <c r="K102" s="21" t="s">
        <v>90</v>
      </c>
      <c r="L102" s="15"/>
      <c r="M102" s="12"/>
    </row>
    <row r="103" spans="1:13" ht="12.75">
      <c r="A103" s="12" t="s">
        <v>89</v>
      </c>
      <c r="B103" s="28">
        <f>B102/(B88*144)</f>
        <v>3.974455053731485</v>
      </c>
      <c r="C103" s="21" t="s">
        <v>91</v>
      </c>
      <c r="D103" s="43">
        <f>D102/(D88*144)</f>
        <v>3.79487788116898</v>
      </c>
      <c r="E103" s="36" t="s">
        <v>91</v>
      </c>
      <c r="F103" s="28">
        <f>F102/(F88*144)</f>
        <v>4.28231485923293</v>
      </c>
      <c r="G103" s="21" t="s">
        <v>91</v>
      </c>
      <c r="H103" s="43">
        <f>H102/(H88*144)</f>
        <v>4.989028108103058</v>
      </c>
      <c r="I103" s="36" t="s">
        <v>91</v>
      </c>
      <c r="J103" s="28">
        <f>J102/(J88*144)</f>
        <v>5.772955808120899</v>
      </c>
      <c r="K103" s="21" t="s">
        <v>91</v>
      </c>
      <c r="L103" s="15"/>
      <c r="M103" s="12"/>
    </row>
    <row r="104" spans="1:13" ht="12.75">
      <c r="A104" s="12" t="s">
        <v>89</v>
      </c>
      <c r="B104" s="28">
        <f>B103*144</f>
        <v>572.3215277373338</v>
      </c>
      <c r="C104" s="21" t="s">
        <v>92</v>
      </c>
      <c r="D104" s="43">
        <f>D103*144</f>
        <v>546.4624148883331</v>
      </c>
      <c r="E104" s="36" t="s">
        <v>92</v>
      </c>
      <c r="F104" s="28">
        <f>F103*144</f>
        <v>616.6533397295418</v>
      </c>
      <c r="G104" s="21" t="s">
        <v>92</v>
      </c>
      <c r="H104" s="43">
        <f>H103*144</f>
        <v>718.4200475668404</v>
      </c>
      <c r="I104" s="36" t="s">
        <v>92</v>
      </c>
      <c r="J104" s="28">
        <f>J103*144</f>
        <v>831.3056363694094</v>
      </c>
      <c r="K104" s="21" t="s">
        <v>92</v>
      </c>
      <c r="L104" s="15"/>
      <c r="M104" s="12"/>
    </row>
    <row r="105" spans="1:13" ht="12.75">
      <c r="A105" s="12" t="s">
        <v>83</v>
      </c>
      <c r="B105" s="28">
        <f>((B63/2.3)*B82*12)/B64</f>
        <v>152.2140047139157</v>
      </c>
      <c r="C105" s="21" t="s">
        <v>91</v>
      </c>
      <c r="D105" s="43">
        <f>((D63/2.3)*D82*12)/D64</f>
        <v>147.57695293366464</v>
      </c>
      <c r="E105" s="36" t="s">
        <v>91</v>
      </c>
      <c r="F105" s="28">
        <f>((F63/2.3)*F82*12)/F64</f>
        <v>218.6027496002784</v>
      </c>
      <c r="G105" s="21" t="s">
        <v>91</v>
      </c>
      <c r="H105" s="43">
        <f>((H63/2.3)*H82*12)/H64</f>
        <v>248.8312622226716</v>
      </c>
      <c r="I105" s="36" t="s">
        <v>91</v>
      </c>
      <c r="J105" s="28">
        <f>((J63/2.3)*J82*12)/J64</f>
        <v>275.71610817641823</v>
      </c>
      <c r="K105" s="21" t="s">
        <v>91</v>
      </c>
      <c r="L105" s="15"/>
      <c r="M105" s="12"/>
    </row>
    <row r="106" spans="1:13" ht="12.75">
      <c r="A106" s="12" t="s">
        <v>84</v>
      </c>
      <c r="B106" s="29">
        <f>(3.141*(B71/2)^2)/(B70*B64)</f>
        <v>0.0047245875</v>
      </c>
      <c r="C106" s="21" t="s">
        <v>85</v>
      </c>
      <c r="D106" s="44">
        <f>(3.141*(D71/2)^2)/(D70*D64)</f>
        <v>0.00236229375</v>
      </c>
      <c r="E106" s="36" t="s">
        <v>85</v>
      </c>
      <c r="F106" s="29">
        <f>(3.141*(F71/2)^2)/(F70*F64)</f>
        <v>0.007270833333333333</v>
      </c>
      <c r="G106" s="21" t="s">
        <v>85</v>
      </c>
      <c r="H106" s="47"/>
      <c r="I106" s="48"/>
      <c r="J106" s="53"/>
      <c r="K106" s="54"/>
      <c r="L106" s="16"/>
      <c r="M106" s="16"/>
    </row>
    <row r="107" spans="1:13" ht="12.75">
      <c r="A107" s="12" t="s">
        <v>87</v>
      </c>
      <c r="B107" s="30">
        <f>B105/B106</f>
        <v>32217.416803883025</v>
      </c>
      <c r="C107" s="31" t="s">
        <v>91</v>
      </c>
      <c r="D107" s="45">
        <f>D105/D106</f>
        <v>62471.888999268034</v>
      </c>
      <c r="E107" s="46" t="s">
        <v>91</v>
      </c>
      <c r="F107" s="30">
        <f>F105/F106</f>
        <v>30065.70768141365</v>
      </c>
      <c r="G107" s="31" t="s">
        <v>91</v>
      </c>
      <c r="H107" s="49"/>
      <c r="I107" s="50"/>
      <c r="J107" s="55"/>
      <c r="K107" s="56"/>
      <c r="L107" s="16"/>
      <c r="M107" s="16"/>
    </row>
  </sheetData>
  <mergeCells count="10">
    <mergeCell ref="J61:K61"/>
    <mergeCell ref="L61:M61"/>
    <mergeCell ref="H61:I61"/>
    <mergeCell ref="F61:G61"/>
    <mergeCell ref="B61:C61"/>
    <mergeCell ref="D61:E61"/>
    <mergeCell ref="B10:C10"/>
    <mergeCell ref="D10:E10"/>
    <mergeCell ref="F10:G10"/>
    <mergeCell ref="H10:I10"/>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L22"/>
  <sheetViews>
    <sheetView workbookViewId="0" topLeftCell="A1">
      <selection activeCell="A27" sqref="A27"/>
    </sheetView>
  </sheetViews>
  <sheetFormatPr defaultColWidth="11.00390625" defaultRowHeight="12.75"/>
  <cols>
    <col min="1" max="1" width="31.75390625" style="57" customWidth="1"/>
    <col min="2" max="2" width="8.00390625" style="57" customWidth="1"/>
    <col min="3" max="3" width="5.75390625" style="57" customWidth="1"/>
    <col min="4" max="4" width="8.00390625" style="57" customWidth="1"/>
    <col min="5" max="5" width="6.125" style="57" customWidth="1"/>
    <col min="6" max="6" width="8.00390625" style="57" customWidth="1"/>
    <col min="7" max="7" width="6.00390625" style="57" customWidth="1"/>
    <col min="8" max="8" width="8.00390625" style="57" customWidth="1"/>
    <col min="9" max="9" width="6.00390625" style="57" customWidth="1"/>
    <col min="10" max="10" width="8.00390625" style="57" customWidth="1"/>
    <col min="11" max="11" width="6.125" style="57" customWidth="1"/>
    <col min="12" max="12" width="8.00390625" style="57" customWidth="1"/>
    <col min="13" max="16384" width="10.75390625" style="57" customWidth="1"/>
  </cols>
  <sheetData>
    <row r="1" spans="1:6" ht="22.5">
      <c r="A1" s="114" t="s">
        <v>36</v>
      </c>
      <c r="B1" s="115"/>
      <c r="C1" s="115"/>
      <c r="D1" s="115"/>
      <c r="E1" s="115"/>
      <c r="F1" s="116"/>
    </row>
    <row r="3" spans="1:7" ht="42" customHeight="1">
      <c r="A3" s="117" t="s">
        <v>37</v>
      </c>
      <c r="B3" s="117"/>
      <c r="C3" s="117"/>
      <c r="D3" s="117"/>
      <c r="E3" s="117"/>
      <c r="F3" s="117"/>
      <c r="G3" s="117"/>
    </row>
    <row r="5" spans="1:12" ht="12.75">
      <c r="A5" s="59" t="s">
        <v>38</v>
      </c>
      <c r="B5" s="60" t="s">
        <v>39</v>
      </c>
      <c r="C5" s="118" t="s">
        <v>40</v>
      </c>
      <c r="D5" s="118"/>
      <c r="E5" s="118" t="s">
        <v>41</v>
      </c>
      <c r="F5" s="118"/>
      <c r="G5" s="118" t="s">
        <v>42</v>
      </c>
      <c r="H5" s="118"/>
      <c r="I5" s="119" t="s">
        <v>43</v>
      </c>
      <c r="J5" s="119"/>
      <c r="K5" s="118" t="s">
        <v>44</v>
      </c>
      <c r="L5" s="118"/>
    </row>
    <row r="6" spans="1:12" ht="12.75">
      <c r="A6" s="61" t="s">
        <v>45</v>
      </c>
      <c r="B6" s="62">
        <v>3.11</v>
      </c>
      <c r="C6" s="63">
        <v>30</v>
      </c>
      <c r="D6" s="64">
        <f aca="true" t="shared" si="0" ref="D6:D21">C6*$B6</f>
        <v>93.3</v>
      </c>
      <c r="E6" s="65">
        <v>50</v>
      </c>
      <c r="F6" s="66">
        <f aca="true" t="shared" si="1" ref="F6:F21">E6*$B6</f>
        <v>155.5</v>
      </c>
      <c r="G6" s="63">
        <v>60</v>
      </c>
      <c r="H6" s="64">
        <f aca="true" t="shared" si="2" ref="H6:H21">G6*$B6</f>
        <v>186.6</v>
      </c>
      <c r="I6" s="67">
        <v>70</v>
      </c>
      <c r="J6" s="66">
        <f aca="true" t="shared" si="3" ref="J6:J21">I6*$B6</f>
        <v>217.7</v>
      </c>
      <c r="K6" s="63">
        <v>50</v>
      </c>
      <c r="L6" s="64">
        <f aca="true" t="shared" si="4" ref="L6:L21">K6*$B6</f>
        <v>155.5</v>
      </c>
    </row>
    <row r="7" spans="1:12" ht="12.75">
      <c r="A7" s="61" t="s">
        <v>46</v>
      </c>
      <c r="B7" s="62">
        <v>4.98</v>
      </c>
      <c r="C7" s="68"/>
      <c r="D7" s="69">
        <f t="shared" si="0"/>
        <v>0</v>
      </c>
      <c r="E7" s="70"/>
      <c r="F7" s="71">
        <f t="shared" si="1"/>
        <v>0</v>
      </c>
      <c r="G7" s="68"/>
      <c r="H7" s="69">
        <f t="shared" si="2"/>
        <v>0</v>
      </c>
      <c r="I7" s="72"/>
      <c r="J7" s="71">
        <f t="shared" si="3"/>
        <v>0</v>
      </c>
      <c r="K7" s="68">
        <v>50</v>
      </c>
      <c r="L7" s="69">
        <f t="shared" si="4"/>
        <v>249.00000000000003</v>
      </c>
    </row>
    <row r="8" spans="1:12" ht="12.75">
      <c r="A8" s="61" t="s">
        <v>47</v>
      </c>
      <c r="B8" s="62">
        <v>5.36</v>
      </c>
      <c r="C8" s="68">
        <v>27</v>
      </c>
      <c r="D8" s="69">
        <f t="shared" si="0"/>
        <v>144.72</v>
      </c>
      <c r="E8" s="70">
        <v>40</v>
      </c>
      <c r="F8" s="71">
        <f t="shared" si="1"/>
        <v>214.4</v>
      </c>
      <c r="G8" s="68">
        <v>50</v>
      </c>
      <c r="H8" s="69">
        <f t="shared" si="2"/>
        <v>268</v>
      </c>
      <c r="I8" s="72">
        <v>65</v>
      </c>
      <c r="J8" s="71">
        <f t="shared" si="3"/>
        <v>348.40000000000003</v>
      </c>
      <c r="K8" s="68">
        <v>80</v>
      </c>
      <c r="L8" s="69">
        <f t="shared" si="4"/>
        <v>428.8</v>
      </c>
    </row>
    <row r="9" spans="1:12" ht="12.75">
      <c r="A9" s="61" t="s">
        <v>48</v>
      </c>
      <c r="B9" s="62">
        <v>138</v>
      </c>
      <c r="C9" s="68">
        <v>1</v>
      </c>
      <c r="D9" s="69">
        <f t="shared" si="0"/>
        <v>138</v>
      </c>
      <c r="E9" s="70">
        <v>1.25</v>
      </c>
      <c r="F9" s="71">
        <f t="shared" si="1"/>
        <v>172.5</v>
      </c>
      <c r="G9" s="68">
        <v>1.5</v>
      </c>
      <c r="H9" s="69">
        <f t="shared" si="2"/>
        <v>207</v>
      </c>
      <c r="I9" s="72">
        <v>2</v>
      </c>
      <c r="J9" s="71">
        <f t="shared" si="3"/>
        <v>276</v>
      </c>
      <c r="K9" s="68">
        <v>2</v>
      </c>
      <c r="L9" s="69">
        <f t="shared" si="4"/>
        <v>276</v>
      </c>
    </row>
    <row r="10" spans="1:12" ht="12.75">
      <c r="A10" s="61" t="s">
        <v>49</v>
      </c>
      <c r="B10" s="62">
        <v>39.94</v>
      </c>
      <c r="C10" s="68">
        <v>1</v>
      </c>
      <c r="D10" s="69">
        <f t="shared" si="0"/>
        <v>39.94</v>
      </c>
      <c r="E10" s="70">
        <v>1.75</v>
      </c>
      <c r="F10" s="71">
        <f t="shared" si="1"/>
        <v>69.895</v>
      </c>
      <c r="G10" s="68">
        <v>2</v>
      </c>
      <c r="H10" s="69">
        <f t="shared" si="2"/>
        <v>79.88</v>
      </c>
      <c r="I10" s="72">
        <v>3</v>
      </c>
      <c r="J10" s="71">
        <f t="shared" si="3"/>
        <v>119.82</v>
      </c>
      <c r="K10" s="68">
        <v>3</v>
      </c>
      <c r="L10" s="69">
        <f t="shared" si="4"/>
        <v>119.82</v>
      </c>
    </row>
    <row r="11" spans="1:12" ht="12.75">
      <c r="A11" s="61" t="s">
        <v>50</v>
      </c>
      <c r="B11" s="62">
        <v>2.6</v>
      </c>
      <c r="C11" s="68">
        <v>2</v>
      </c>
      <c r="D11" s="69">
        <f t="shared" si="0"/>
        <v>5.2</v>
      </c>
      <c r="E11" s="70">
        <v>2</v>
      </c>
      <c r="F11" s="71">
        <f t="shared" si="1"/>
        <v>5.2</v>
      </c>
      <c r="G11" s="68">
        <v>3</v>
      </c>
      <c r="H11" s="69">
        <f t="shared" si="2"/>
        <v>7.800000000000001</v>
      </c>
      <c r="I11" s="72">
        <v>3</v>
      </c>
      <c r="J11" s="71">
        <f t="shared" si="3"/>
        <v>7.800000000000001</v>
      </c>
      <c r="K11" s="68">
        <v>3</v>
      </c>
      <c r="L11" s="69">
        <f t="shared" si="4"/>
        <v>7.800000000000001</v>
      </c>
    </row>
    <row r="12" spans="1:12" ht="12.75">
      <c r="A12" s="61" t="s">
        <v>51</v>
      </c>
      <c r="B12" s="62">
        <v>5.65</v>
      </c>
      <c r="C12" s="68">
        <v>18</v>
      </c>
      <c r="D12" s="69">
        <f t="shared" si="0"/>
        <v>101.7</v>
      </c>
      <c r="E12" s="70">
        <v>25</v>
      </c>
      <c r="F12" s="71">
        <f t="shared" si="1"/>
        <v>141.25</v>
      </c>
      <c r="G12" s="68">
        <v>32</v>
      </c>
      <c r="H12" s="69">
        <f t="shared" si="2"/>
        <v>180.8</v>
      </c>
      <c r="I12" s="72">
        <v>35</v>
      </c>
      <c r="J12" s="71">
        <f t="shared" si="3"/>
        <v>197.75</v>
      </c>
      <c r="K12" s="68">
        <v>50</v>
      </c>
      <c r="L12" s="69">
        <f t="shared" si="4"/>
        <v>282.5</v>
      </c>
    </row>
    <row r="13" spans="1:12" ht="12.75">
      <c r="A13" s="61" t="s">
        <v>52</v>
      </c>
      <c r="B13" s="62">
        <v>29.5</v>
      </c>
      <c r="C13" s="68">
        <v>4</v>
      </c>
      <c r="D13" s="69">
        <f t="shared" si="0"/>
        <v>118</v>
      </c>
      <c r="E13" s="70">
        <v>4.5</v>
      </c>
      <c r="F13" s="71">
        <f t="shared" si="1"/>
        <v>132.75</v>
      </c>
      <c r="G13" s="68">
        <v>5.5</v>
      </c>
      <c r="H13" s="69">
        <f t="shared" si="2"/>
        <v>162.25</v>
      </c>
      <c r="I13" s="72">
        <v>7</v>
      </c>
      <c r="J13" s="71">
        <f t="shared" si="3"/>
        <v>206.5</v>
      </c>
      <c r="K13" s="68">
        <v>9</v>
      </c>
      <c r="L13" s="69">
        <f t="shared" si="4"/>
        <v>265.5</v>
      </c>
    </row>
    <row r="14" spans="1:12" ht="12.75">
      <c r="A14" s="61" t="s">
        <v>53</v>
      </c>
      <c r="B14" s="62">
        <v>0.01</v>
      </c>
      <c r="C14" s="68">
        <v>500</v>
      </c>
      <c r="D14" s="69">
        <f t="shared" si="0"/>
        <v>5</v>
      </c>
      <c r="E14" s="70">
        <v>750</v>
      </c>
      <c r="F14" s="71">
        <f t="shared" si="1"/>
        <v>7.5</v>
      </c>
      <c r="G14" s="68">
        <v>1000</v>
      </c>
      <c r="H14" s="69">
        <f t="shared" si="2"/>
        <v>10</v>
      </c>
      <c r="I14" s="72">
        <v>1250</v>
      </c>
      <c r="J14" s="71">
        <f t="shared" si="3"/>
        <v>12.5</v>
      </c>
      <c r="K14" s="68">
        <v>1500</v>
      </c>
      <c r="L14" s="69">
        <f t="shared" si="4"/>
        <v>15</v>
      </c>
    </row>
    <row r="15" spans="1:12" ht="12.75">
      <c r="A15" s="61" t="s">
        <v>54</v>
      </c>
      <c r="B15" s="62">
        <v>19.2</v>
      </c>
      <c r="C15" s="68">
        <v>7</v>
      </c>
      <c r="D15" s="69">
        <f t="shared" si="0"/>
        <v>134.4</v>
      </c>
      <c r="E15" s="70">
        <v>10</v>
      </c>
      <c r="F15" s="71">
        <f t="shared" si="1"/>
        <v>192</v>
      </c>
      <c r="G15" s="68">
        <v>15</v>
      </c>
      <c r="H15" s="69">
        <f t="shared" si="2"/>
        <v>288</v>
      </c>
      <c r="I15" s="72">
        <v>17</v>
      </c>
      <c r="J15" s="71">
        <f t="shared" si="3"/>
        <v>326.4</v>
      </c>
      <c r="K15" s="68">
        <v>20</v>
      </c>
      <c r="L15" s="69">
        <f t="shared" si="4"/>
        <v>384</v>
      </c>
    </row>
    <row r="16" spans="1:12" ht="12.75">
      <c r="A16" s="61" t="s">
        <v>55</v>
      </c>
      <c r="B16" s="62">
        <v>2.88</v>
      </c>
      <c r="C16" s="68">
        <v>5</v>
      </c>
      <c r="D16" s="69">
        <f t="shared" si="0"/>
        <v>14.399999999999999</v>
      </c>
      <c r="E16" s="70">
        <v>7</v>
      </c>
      <c r="F16" s="71">
        <f t="shared" si="1"/>
        <v>20.16</v>
      </c>
      <c r="G16" s="68">
        <v>10</v>
      </c>
      <c r="H16" s="69">
        <f t="shared" si="2"/>
        <v>28.799999999999997</v>
      </c>
      <c r="I16" s="72">
        <v>12</v>
      </c>
      <c r="J16" s="71">
        <f t="shared" si="3"/>
        <v>34.56</v>
      </c>
      <c r="K16" s="68">
        <v>15</v>
      </c>
      <c r="L16" s="69">
        <f t="shared" si="4"/>
        <v>43.199999999999996</v>
      </c>
    </row>
    <row r="17" spans="1:12" ht="12.75">
      <c r="A17" s="61" t="s">
        <v>56</v>
      </c>
      <c r="B17" s="62">
        <v>38.4</v>
      </c>
      <c r="C17" s="68"/>
      <c r="D17" s="69">
        <f t="shared" si="0"/>
        <v>0</v>
      </c>
      <c r="E17" s="70"/>
      <c r="F17" s="71">
        <f t="shared" si="1"/>
        <v>0</v>
      </c>
      <c r="G17" s="68">
        <v>1</v>
      </c>
      <c r="H17" s="69">
        <f t="shared" si="2"/>
        <v>38.4</v>
      </c>
      <c r="I17" s="72">
        <v>1</v>
      </c>
      <c r="J17" s="71">
        <f t="shared" si="3"/>
        <v>38.4</v>
      </c>
      <c r="K17" s="68">
        <v>2</v>
      </c>
      <c r="L17" s="69">
        <f t="shared" si="4"/>
        <v>76.8</v>
      </c>
    </row>
    <row r="18" spans="1:12" ht="12.75">
      <c r="A18" s="61" t="s">
        <v>57</v>
      </c>
      <c r="B18" s="62">
        <v>10</v>
      </c>
      <c r="C18" s="68">
        <v>1</v>
      </c>
      <c r="D18" s="69">
        <f t="shared" si="0"/>
        <v>10</v>
      </c>
      <c r="E18" s="70">
        <v>2</v>
      </c>
      <c r="F18" s="71">
        <f t="shared" si="1"/>
        <v>20</v>
      </c>
      <c r="G18" s="68">
        <v>2</v>
      </c>
      <c r="H18" s="69">
        <f t="shared" si="2"/>
        <v>20</v>
      </c>
      <c r="I18" s="72">
        <v>2</v>
      </c>
      <c r="J18" s="71">
        <f t="shared" si="3"/>
        <v>20</v>
      </c>
      <c r="K18" s="68">
        <v>3</v>
      </c>
      <c r="L18" s="69">
        <f t="shared" si="4"/>
        <v>30</v>
      </c>
    </row>
    <row r="19" spans="1:12" ht="12.75">
      <c r="A19" s="61" t="s">
        <v>58</v>
      </c>
      <c r="B19" s="62">
        <v>0.5</v>
      </c>
      <c r="C19" s="68">
        <v>30</v>
      </c>
      <c r="D19" s="69">
        <f t="shared" si="0"/>
        <v>15</v>
      </c>
      <c r="E19" s="70">
        <v>50</v>
      </c>
      <c r="F19" s="71">
        <f t="shared" si="1"/>
        <v>25</v>
      </c>
      <c r="G19" s="68">
        <v>65</v>
      </c>
      <c r="H19" s="69">
        <f t="shared" si="2"/>
        <v>32.5</v>
      </c>
      <c r="I19" s="72">
        <v>80</v>
      </c>
      <c r="J19" s="71">
        <f t="shared" si="3"/>
        <v>40</v>
      </c>
      <c r="K19" s="68">
        <v>100</v>
      </c>
      <c r="L19" s="69">
        <f t="shared" si="4"/>
        <v>50</v>
      </c>
    </row>
    <row r="20" spans="1:12" ht="12.75">
      <c r="A20" s="61" t="s">
        <v>59</v>
      </c>
      <c r="B20" s="62">
        <v>16.5</v>
      </c>
      <c r="C20" s="68">
        <v>6</v>
      </c>
      <c r="D20" s="69">
        <f t="shared" si="0"/>
        <v>99</v>
      </c>
      <c r="E20" s="70">
        <v>10</v>
      </c>
      <c r="F20" s="71">
        <f t="shared" si="1"/>
        <v>165</v>
      </c>
      <c r="G20" s="68">
        <v>15</v>
      </c>
      <c r="H20" s="69">
        <f t="shared" si="2"/>
        <v>247.5</v>
      </c>
      <c r="I20" s="72">
        <v>20</v>
      </c>
      <c r="J20" s="71">
        <f t="shared" si="3"/>
        <v>330</v>
      </c>
      <c r="K20" s="68">
        <v>40</v>
      </c>
      <c r="L20" s="69">
        <f t="shared" si="4"/>
        <v>660</v>
      </c>
    </row>
    <row r="21" spans="1:12" ht="12.75">
      <c r="A21" s="61" t="s">
        <v>60</v>
      </c>
      <c r="B21" s="62">
        <v>91.5</v>
      </c>
      <c r="C21" s="73">
        <v>2</v>
      </c>
      <c r="D21" s="74">
        <f t="shared" si="0"/>
        <v>183</v>
      </c>
      <c r="E21" s="75">
        <v>3.5</v>
      </c>
      <c r="F21" s="76">
        <f t="shared" si="1"/>
        <v>320.25</v>
      </c>
      <c r="G21" s="73">
        <v>4.5</v>
      </c>
      <c r="H21" s="74">
        <f t="shared" si="2"/>
        <v>411.75</v>
      </c>
      <c r="I21" s="77">
        <v>6</v>
      </c>
      <c r="J21" s="76">
        <f t="shared" si="3"/>
        <v>549</v>
      </c>
      <c r="K21" s="73">
        <v>8</v>
      </c>
      <c r="L21" s="74">
        <f t="shared" si="4"/>
        <v>732</v>
      </c>
    </row>
    <row r="22" spans="1:12" s="58" customFormat="1" ht="12.75">
      <c r="A22" s="78" t="s">
        <v>61</v>
      </c>
      <c r="B22" s="79"/>
      <c r="C22" s="79"/>
      <c r="D22" s="79">
        <f>SUM(D6:D21)</f>
        <v>1101.6599999999999</v>
      </c>
      <c r="E22" s="79"/>
      <c r="F22" s="79">
        <f>SUM(F6:F21)</f>
        <v>1641.405</v>
      </c>
      <c r="G22" s="79"/>
      <c r="H22" s="79">
        <f>SUM(H6:H21)</f>
        <v>2169.2799999999997</v>
      </c>
      <c r="I22" s="79"/>
      <c r="J22" s="79">
        <f>SUM(J6:J21)</f>
        <v>2724.83</v>
      </c>
      <c r="K22" s="79"/>
      <c r="L22" s="79">
        <f>SUM(L6:L21)</f>
        <v>3775.92</v>
      </c>
    </row>
  </sheetData>
  <mergeCells count="7">
    <mergeCell ref="A1:F1"/>
    <mergeCell ref="A3:G3"/>
    <mergeCell ref="K5:L5"/>
    <mergeCell ref="C5:D5"/>
    <mergeCell ref="E5:F5"/>
    <mergeCell ref="G5:H5"/>
    <mergeCell ref="I5:J5"/>
  </mergeCells>
  <printOptions/>
  <pageMargins left="0.75" right="0.75" top="1" bottom="1" header="0.5" footer="0.5"/>
  <pageSetup fitToHeight="1" fitToWidth="1" orientation="landscape" paperSize="9" scale="8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Oasis Design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 Ludwig</dc:creator>
  <cp:keywords/>
  <dc:description/>
  <cp:lastModifiedBy>Art</cp:lastModifiedBy>
  <dcterms:created xsi:type="dcterms:W3CDTF">2004-11-23T20:58:43Z</dcterms:created>
  <dcterms:modified xsi:type="dcterms:W3CDTF">2008-07-02T23:13:58Z</dcterms:modified>
  <cp:category/>
  <cp:version/>
  <cp:contentType/>
  <cp:contentStatus/>
</cp:coreProperties>
</file>